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8_{64A23AD0-BF59-4391-B812-DED702E82C7F}" xr6:coauthVersionLast="36" xr6:coauthVersionMax="36" xr10:uidLastSave="{00000000-0000-0000-0000-000000000000}"/>
  <bookViews>
    <workbookView xWindow="-110" yWindow="-110" windowWidth="19420" windowHeight="10420" activeTab="1" xr2:uid="{04DFF6F8-8E6E-4952-B18D-6185648117EC}"/>
  </bookViews>
  <sheets>
    <sheet name="Original" sheetId="1" r:id="rId1"/>
    <sheet name="Sample GPA" sheetId="2" r:id="rId2"/>
    <sheet name="Estimator" sheetId="5" r:id="rId3"/>
    <sheet name="Grade Table" sheetId="4" r:id="rId4"/>
    <sheet name="Term Table" sheetId="3" r:id="rId5"/>
  </sheets>
  <definedNames>
    <definedName name="GPtable">'Grade Table'!$A$2:$D$19</definedName>
    <definedName name="PtsTable">'Grade Table'!$A$2:$B$19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D34" i="2"/>
  <c r="D10" i="5" l="1"/>
  <c r="C13" i="5"/>
  <c r="B13" i="5"/>
  <c r="D2" i="5"/>
  <c r="C5" i="5"/>
  <c r="B5" i="5"/>
  <c r="D2" i="2"/>
  <c r="A2" i="2"/>
  <c r="D1" i="2"/>
  <c r="A1" i="2"/>
  <c r="D13" i="5" l="1"/>
  <c r="D11" i="5" s="1"/>
  <c r="E11" i="5" s="1"/>
  <c r="D5" i="5"/>
  <c r="D3" i="5" s="1"/>
  <c r="Q24" i="2"/>
  <c r="Q17" i="2"/>
  <c r="Q33" i="2"/>
  <c r="Q19" i="2"/>
  <c r="Q21" i="2"/>
  <c r="Q22" i="2"/>
  <c r="Q13" i="2"/>
  <c r="Q16" i="2"/>
  <c r="Q11" i="2"/>
  <c r="Q28" i="2"/>
  <c r="Q12" i="2"/>
  <c r="Q14" i="2"/>
  <c r="Q26" i="2"/>
  <c r="Q10" i="2"/>
  <c r="Q15" i="2"/>
  <c r="Q8" i="2"/>
  <c r="Q20" i="2"/>
  <c r="Q7" i="2"/>
  <c r="Q29" i="2"/>
  <c r="Q25" i="2"/>
  <c r="Q27" i="2"/>
  <c r="Q30" i="2"/>
  <c r="Q31" i="2"/>
  <c r="Q18" i="2"/>
  <c r="Q32" i="2"/>
  <c r="Q23" i="2"/>
  <c r="Q9" i="2"/>
  <c r="P24" i="2"/>
  <c r="P17" i="2"/>
  <c r="P33" i="2"/>
  <c r="P19" i="2"/>
  <c r="P21" i="2"/>
  <c r="P22" i="2"/>
  <c r="P13" i="2"/>
  <c r="P16" i="2"/>
  <c r="P11" i="2"/>
  <c r="P28" i="2"/>
  <c r="P12" i="2"/>
  <c r="P14" i="2"/>
  <c r="P26" i="2"/>
  <c r="P10" i="2"/>
  <c r="P15" i="2"/>
  <c r="P8" i="2"/>
  <c r="P20" i="2"/>
  <c r="P7" i="2"/>
  <c r="P29" i="2"/>
  <c r="P25" i="2"/>
  <c r="P27" i="2"/>
  <c r="P30" i="2"/>
  <c r="P31" i="2"/>
  <c r="P18" i="2"/>
  <c r="P32" i="2"/>
  <c r="P23" i="2"/>
  <c r="O24" i="2"/>
  <c r="O17" i="2"/>
  <c r="O33" i="2"/>
  <c r="O19" i="2"/>
  <c r="O21" i="2"/>
  <c r="O22" i="2"/>
  <c r="O13" i="2"/>
  <c r="O16" i="2"/>
  <c r="O11" i="2"/>
  <c r="O28" i="2"/>
  <c r="O12" i="2"/>
  <c r="O14" i="2"/>
  <c r="R14" i="2" s="1"/>
  <c r="O26" i="2"/>
  <c r="O10" i="2"/>
  <c r="O15" i="2"/>
  <c r="O8" i="2"/>
  <c r="O20" i="2"/>
  <c r="O7" i="2"/>
  <c r="O29" i="2"/>
  <c r="O25" i="2"/>
  <c r="O27" i="2"/>
  <c r="O30" i="2"/>
  <c r="O31" i="2"/>
  <c r="R31" i="2" s="1"/>
  <c r="O18" i="2"/>
  <c r="O32" i="2"/>
  <c r="O23" i="2"/>
  <c r="O9" i="2"/>
  <c r="R9" i="2" s="1"/>
  <c r="R22" i="2" l="1"/>
  <c r="R16" i="2"/>
  <c r="R20" i="2"/>
  <c r="R29" i="2"/>
  <c r="R28" i="2"/>
  <c r="R11" i="2"/>
  <c r="R23" i="2"/>
  <c r="R30" i="2"/>
  <c r="R12" i="2"/>
  <c r="R32" i="2"/>
  <c r="R27" i="2"/>
  <c r="R10" i="2"/>
  <c r="R13" i="2"/>
  <c r="R19" i="2"/>
  <c r="R18" i="2"/>
  <c r="R25" i="2"/>
  <c r="R7" i="2"/>
  <c r="R8" i="2"/>
  <c r="R26" i="2"/>
  <c r="R21" i="2"/>
  <c r="R24" i="2"/>
  <c r="P2" i="2"/>
  <c r="R15" i="2"/>
  <c r="Q34" i="2"/>
  <c r="Q1" i="2" s="1"/>
  <c r="P34" i="2"/>
  <c r="Q2" i="2"/>
  <c r="P1" i="2"/>
  <c r="R33" i="2"/>
  <c r="R17" i="2"/>
  <c r="I18" i="2"/>
  <c r="I32" i="2"/>
  <c r="I33" i="2"/>
  <c r="I19" i="2"/>
  <c r="I9" i="2"/>
  <c r="I21" i="2"/>
  <c r="I22" i="2"/>
  <c r="I23" i="2"/>
  <c r="I15" i="2"/>
  <c r="I8" i="2"/>
  <c r="I11" i="2"/>
  <c r="I24" i="2"/>
  <c r="I25" i="2"/>
  <c r="I27" i="2"/>
  <c r="I28" i="2"/>
  <c r="I20" i="2"/>
  <c r="I17" i="2"/>
  <c r="I7" i="2"/>
  <c r="I10" i="2"/>
  <c r="I29" i="2"/>
  <c r="I12" i="2"/>
  <c r="I30" i="2"/>
  <c r="I16" i="2"/>
  <c r="I13" i="2"/>
  <c r="I14" i="2"/>
  <c r="I26" i="2"/>
  <c r="I31" i="2"/>
  <c r="R2" i="2" l="1"/>
  <c r="O2" i="2" s="1"/>
  <c r="R34" i="2"/>
  <c r="O34" i="2" s="1"/>
  <c r="R1" i="2" l="1"/>
  <c r="O1" i="2" s="1"/>
</calcChain>
</file>

<file path=xl/sharedStrings.xml><?xml version="1.0" encoding="utf-8"?>
<sst xmlns="http://schemas.openxmlformats.org/spreadsheetml/2006/main" count="434" uniqueCount="186">
  <si>
    <t>Course/Section and Title</t>
  </si>
  <si>
    <t>Grade</t>
  </si>
  <si>
    <t>Credits</t>
  </si>
  <si>
    <t>CEUs</t>
  </si>
  <si>
    <t>Repeat</t>
  </si>
  <si>
    <t>Term</t>
  </si>
  <si>
    <t>L.BAN-330 01 Introduction to Data Science</t>
  </si>
  <si>
    <t>D</t>
  </si>
  <si>
    <t>19/FA</t>
  </si>
  <si>
    <t>L.CIT-318 01 Database Management</t>
  </si>
  <si>
    <t>F</t>
  </si>
  <si>
    <t>L.CSC-225 01 Data Structures &amp; Algorithms</t>
  </si>
  <si>
    <t>L.LIB-305 22 Portfolio-PJ</t>
  </si>
  <si>
    <t>C</t>
  </si>
  <si>
    <t>19/SP</t>
  </si>
  <si>
    <t>L.BUS-490 01 Business Seminar</t>
  </si>
  <si>
    <t>L.CHE-260 01 The Chemistry of Art-AH</t>
  </si>
  <si>
    <t>B</t>
  </si>
  <si>
    <t>L.CIT-225 01 Data Structures &amp; Algorithms</t>
  </si>
  <si>
    <t>W</t>
  </si>
  <si>
    <t>L.BAN-320 01 Predictive Modeling</t>
  </si>
  <si>
    <t>18/FA</t>
  </si>
  <si>
    <t>L.BAN-450 01 Marketing Analytics</t>
  </si>
  <si>
    <t>L.SMG-270 01 Ethics in Sports-AV</t>
  </si>
  <si>
    <t>B+</t>
  </si>
  <si>
    <t>L.COM-286 01 Identity/Comm in Rock&amp;Roll-AI</t>
  </si>
  <si>
    <t>A</t>
  </si>
  <si>
    <t>18/SM</t>
  </si>
  <si>
    <t>L.SOC-254 21 Race &amp; Ethnicity-AC</t>
  </si>
  <si>
    <t>L.BAN-220 01 Data Visualization</t>
  </si>
  <si>
    <t>C+</t>
  </si>
  <si>
    <t>18/SP</t>
  </si>
  <si>
    <t>L.BAN-340 01 Innovation</t>
  </si>
  <si>
    <t>L.CIT-321 01 Data Analysis</t>
  </si>
  <si>
    <t>L.ENG-252 01 Law in American Lit/Film-AA</t>
  </si>
  <si>
    <t>L.BAN-210 01 Essentials of Analytics</t>
  </si>
  <si>
    <t>D+</t>
  </si>
  <si>
    <t>17/FA</t>
  </si>
  <si>
    <t>L.BUS-350 02 Principles of Finance</t>
  </si>
  <si>
    <t>L.HIS-239 01 U S Women's History-AC</t>
  </si>
  <si>
    <t>L.MAT-220 01 Probability &amp; Statistics</t>
  </si>
  <si>
    <t>L.ACC-227 21 Managerial Accounting</t>
  </si>
  <si>
    <t>17/SM</t>
  </si>
  <si>
    <t>L.BUS-230 01 Prin of Management</t>
  </si>
  <si>
    <t>17/SP</t>
  </si>
  <si>
    <t>L.BUS-240 01 Principles of Marketing</t>
  </si>
  <si>
    <t>L.CIT-115 01 Programming &amp; Design Basics</t>
  </si>
  <si>
    <t>C-</t>
  </si>
  <si>
    <t>L.LIB-135 03 Jesus and Gandhi-MC</t>
  </si>
  <si>
    <t>L.LIB-220 02 Democracy/Global Diversity-MD</t>
  </si>
  <si>
    <t>17/JA</t>
  </si>
  <si>
    <t>L.BIO-279 01 Exp Design/Biostat-AH</t>
  </si>
  <si>
    <t>16/FA</t>
  </si>
  <si>
    <t>L.CHE-234 02 Organic Chemistry II</t>
  </si>
  <si>
    <t>L.PHY-210 01 Elements Physics I</t>
  </si>
  <si>
    <t>L.PSY-121 03 Developmental Psych</t>
  </si>
  <si>
    <t>L.CHE-233 02 Organic Chemistry I</t>
  </si>
  <si>
    <t>16/SP</t>
  </si>
  <si>
    <t>L.HIS-175 01 Themes in World History</t>
  </si>
  <si>
    <t>L.KIN-101 01 Introduction to Kinesiology</t>
  </si>
  <si>
    <t>B-</t>
  </si>
  <si>
    <t>L.SPA-220 01 Intermediate Spanish II</t>
  </si>
  <si>
    <t>L.EXP-185 01 Signatures on the Land</t>
  </si>
  <si>
    <t>A-</t>
  </si>
  <si>
    <t>16/JA</t>
  </si>
  <si>
    <t>L.CHE-111 03 General Chemistry I</t>
  </si>
  <si>
    <t>15/FA</t>
  </si>
  <si>
    <t>L.LIB-100 03 MOI: Modes of Inquiry-FI</t>
  </si>
  <si>
    <t>L.PSY-101 04 Introductory Psychology</t>
  </si>
  <si>
    <t>L.SPA-210 01 Intermediate Spanish I</t>
  </si>
  <si>
    <t>P.SPA-210 SPA Placement L.SPA-210</t>
  </si>
  <si>
    <t>*T* English Composition I</t>
  </si>
  <si>
    <t>00/TR</t>
  </si>
  <si>
    <t>L.HIS-121 *T* U S History to 1877</t>
  </si>
  <si>
    <t>L.LIB-105 *T* College Writing-FW</t>
  </si>
  <si>
    <t>L.LIB-110 *T* Public Speaking-FS</t>
  </si>
  <si>
    <t>L.MAT-150 *T* Calc of One Variable I-FM</t>
  </si>
  <si>
    <t>L.MAT-160 *T* Calc of One Variable II</t>
  </si>
  <si>
    <t>*T* Introduction to Biology</t>
  </si>
  <si>
    <t>*T* Trigonometry</t>
  </si>
  <si>
    <t>Seq</t>
  </si>
  <si>
    <t>TR</t>
  </si>
  <si>
    <t>SM</t>
  </si>
  <si>
    <t>FA</t>
  </si>
  <si>
    <t>SP</t>
  </si>
  <si>
    <t>JA</t>
  </si>
  <si>
    <t>Year</t>
  </si>
  <si>
    <t>MA</t>
  </si>
  <si>
    <t>Term#</t>
  </si>
  <si>
    <t>PL</t>
  </si>
  <si>
    <t>Title</t>
  </si>
  <si>
    <t>*T*</t>
  </si>
  <si>
    <t>L</t>
  </si>
  <si>
    <t>LIB</t>
  </si>
  <si>
    <t>MAT</t>
  </si>
  <si>
    <t>P</t>
  </si>
  <si>
    <t>CHE</t>
  </si>
  <si>
    <t>PSY</t>
  </si>
  <si>
    <t>BIO</t>
  </si>
  <si>
    <t>BAN</t>
  </si>
  <si>
    <t>BUS</t>
  </si>
  <si>
    <t>ACC</t>
  </si>
  <si>
    <t>SOC</t>
  </si>
  <si>
    <t>Camp</t>
  </si>
  <si>
    <t>Dept</t>
  </si>
  <si>
    <t>Num</t>
  </si>
  <si>
    <t>Introduction to Biology</t>
  </si>
  <si>
    <t>College Writing-FW</t>
  </si>
  <si>
    <t>Public Speaking-FS</t>
  </si>
  <si>
    <t>Calc of One Variable I-FM</t>
  </si>
  <si>
    <t>General Chemistry I</t>
  </si>
  <si>
    <t>MOI: Modes of Inquiry-FI</t>
  </si>
  <si>
    <t>Introductory Psychology</t>
  </si>
  <si>
    <t>Essentials of Analytics</t>
  </si>
  <si>
    <t>Democracy/Global Diversity-MD</t>
  </si>
  <si>
    <t>Prin of Management</t>
  </si>
  <si>
    <t>Principles of Marketing</t>
  </si>
  <si>
    <t>Managerial Accounting</t>
  </si>
  <si>
    <t>Sec</t>
  </si>
  <si>
    <t>GPTS</t>
  </si>
  <si>
    <t>Letter</t>
  </si>
  <si>
    <t>Points</t>
  </si>
  <si>
    <t>D-</t>
  </si>
  <si>
    <t>I</t>
  </si>
  <si>
    <t>AP</t>
  </si>
  <si>
    <t>Att</t>
  </si>
  <si>
    <t>Earn</t>
  </si>
  <si>
    <t>attempt</t>
  </si>
  <si>
    <t>earned</t>
  </si>
  <si>
    <t>hpts</t>
  </si>
  <si>
    <t>Total</t>
  </si>
  <si>
    <t>Catg</t>
  </si>
  <si>
    <t>Type</t>
  </si>
  <si>
    <t>Maj</t>
  </si>
  <si>
    <t>Ge</t>
  </si>
  <si>
    <t>Ele</t>
  </si>
  <si>
    <t>AI</t>
  </si>
  <si>
    <t>Overall Totals</t>
  </si>
  <si>
    <t>Select Totals</t>
  </si>
  <si>
    <t>GPA</t>
  </si>
  <si>
    <t>Hpts</t>
  </si>
  <si>
    <t>Have</t>
  </si>
  <si>
    <t>Take</t>
  </si>
  <si>
    <t>End</t>
  </si>
  <si>
    <t>Goal</t>
  </si>
  <si>
    <t>Need</t>
  </si>
  <si>
    <t>L.CRJ-251 01 Intro to Policing</t>
  </si>
  <si>
    <t>L.CRJ-323 01 Research Methods</t>
  </si>
  <si>
    <t>L.PHI-345 01 Sustainability Ethics-AV</t>
  </si>
  <si>
    <t>Policing</t>
  </si>
  <si>
    <t>Research Methods</t>
  </si>
  <si>
    <t>Sustainability Ethics</t>
  </si>
  <si>
    <t>L.CRJ-312 01 Crime Prevention</t>
  </si>
  <si>
    <t>Crime Prevention</t>
  </si>
  <si>
    <t>L.CRJ-320 01 Juvenile Delinq &amp; Justice</t>
  </si>
  <si>
    <t>L.ECO-221 02 Prin of Microeconomics-QR</t>
  </si>
  <si>
    <t>L.ECO-237 01 Comm/Identity Urban Amer-AI</t>
  </si>
  <si>
    <t>L.CRJ-252 01 Criminology</t>
  </si>
  <si>
    <t>L.CRJ-253 01 Introduction to Corrections</t>
  </si>
  <si>
    <t>L.LIB-130 05 Catholic Tradition Crse I-MC</t>
  </si>
  <si>
    <t>L.SOC-101 01 Sociology in Action</t>
  </si>
  <si>
    <t>L.CRJ-120 01 Intro to Criminal Justice</t>
  </si>
  <si>
    <t>L.MAT-115 01 Statistics-FM</t>
  </si>
  <si>
    <t>Microeconomics</t>
  </si>
  <si>
    <t xml:space="preserve">Comm/Identity </t>
  </si>
  <si>
    <t>Criminology</t>
  </si>
  <si>
    <t>Corrections</t>
  </si>
  <si>
    <t>Catholic Trad.</t>
  </si>
  <si>
    <t>Sociology in Action</t>
  </si>
  <si>
    <t>Intro to CJ</t>
  </si>
  <si>
    <t>Statistics</t>
  </si>
  <si>
    <t>L.ACC-227 03 Managerial Accounting</t>
  </si>
  <si>
    <t>L.BUS-317 22 Business Law I</t>
  </si>
  <si>
    <t>CRJ</t>
  </si>
  <si>
    <t>PHI</t>
  </si>
  <si>
    <t>ECO</t>
  </si>
  <si>
    <t>JD and J</t>
  </si>
  <si>
    <t>Buisness Law</t>
  </si>
  <si>
    <t>AV</t>
  </si>
  <si>
    <t>QR</t>
  </si>
  <si>
    <t>FM</t>
  </si>
  <si>
    <t>MC</t>
  </si>
  <si>
    <t>FW</t>
  </si>
  <si>
    <t>MD</t>
  </si>
  <si>
    <t>FS</t>
  </si>
  <si>
    <t>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</si>
</sst>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0_);_(* \(#,##0.0000\);_(* &quot;-&quot;??_);_(@_)"/>
    <numFmt numFmtId="167" formatCode="0.0000"/>
  </numFmts>
  <fonts count="5" x14ac:knownFonts="1"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64" fontId="1" fillId="0" borderId="0" xfId="1" applyNumberFormat="1" applyFont="1"/>
    <xf numFmtId="165" fontId="1" fillId="0" borderId="0" xfId="0" applyNumberFormat="1" applyFont="1"/>
    <xf numFmtId="166" fontId="1" fillId="0" borderId="0" xfId="1" applyNumberFormat="1" applyFont="1"/>
    <xf numFmtId="0" fontId="4" fillId="0" borderId="0" xfId="0" applyFont="1"/>
    <xf numFmtId="166" fontId="4" fillId="0" borderId="0" xfId="1" applyNumberFormat="1" applyFont="1"/>
    <xf numFmtId="167" fontId="0" fillId="0" borderId="0" xfId="0" applyNumberFormat="1"/>
    <xf numFmtId="166" fontId="0" fillId="0" borderId="0" xfId="1" applyNumberFormat="1" applyFont="1"/>
    <xf numFmtId="0" fontId="1" fillId="0" borderId="0" xfId="0" applyFont="1" applyFill="1"/>
    <xf numFmtId="164" fontId="1" fillId="0" borderId="0" xfId="1" applyNumberFormat="1" applyFont="1" applyFill="1"/>
    <xf numFmtId="165" fontId="1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4730C-7622-4B20-A3E5-3524FA1EEB8D}">
  <dimension ref="A1:F100"/>
  <sheetViews>
    <sheetView workbookViewId="0"/>
  </sheetViews>
  <sheetFormatPr defaultRowHeight="13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 t="s">
        <v>7</v>
      </c>
      <c r="C2">
        <v>3</v>
      </c>
      <c r="F2" t="s">
        <v>8</v>
      </c>
    </row>
    <row r="4" spans="1:6" x14ac:dyDescent="0.3">
      <c r="A4" t="s">
        <v>9</v>
      </c>
      <c r="B4" t="s">
        <v>10</v>
      </c>
      <c r="C4">
        <v>0</v>
      </c>
      <c r="F4" t="s">
        <v>8</v>
      </c>
    </row>
    <row r="6" spans="1:6" x14ac:dyDescent="0.3">
      <c r="A6" t="s">
        <v>11</v>
      </c>
      <c r="B6" t="s">
        <v>10</v>
      </c>
      <c r="C6">
        <v>0</v>
      </c>
      <c r="F6" t="s">
        <v>8</v>
      </c>
    </row>
    <row r="8" spans="1:6" x14ac:dyDescent="0.3">
      <c r="A8" t="s">
        <v>12</v>
      </c>
      <c r="B8" t="s">
        <v>13</v>
      </c>
      <c r="C8">
        <v>1</v>
      </c>
      <c r="F8" t="s">
        <v>14</v>
      </c>
    </row>
    <row r="10" spans="1:6" x14ac:dyDescent="0.3">
      <c r="A10" t="s">
        <v>15</v>
      </c>
      <c r="B10" t="s">
        <v>13</v>
      </c>
      <c r="C10">
        <v>3</v>
      </c>
      <c r="F10" t="s">
        <v>14</v>
      </c>
    </row>
    <row r="12" spans="1:6" x14ac:dyDescent="0.3">
      <c r="A12" t="s">
        <v>16</v>
      </c>
      <c r="B12" t="s">
        <v>17</v>
      </c>
      <c r="C12">
        <v>4</v>
      </c>
      <c r="F12" t="s">
        <v>14</v>
      </c>
    </row>
    <row r="14" spans="1:6" x14ac:dyDescent="0.3">
      <c r="A14" t="s">
        <v>18</v>
      </c>
      <c r="B14" t="s">
        <v>19</v>
      </c>
      <c r="C14">
        <v>0</v>
      </c>
      <c r="F14" t="s">
        <v>14</v>
      </c>
    </row>
    <row r="16" spans="1:6" x14ac:dyDescent="0.3">
      <c r="A16" t="s">
        <v>20</v>
      </c>
      <c r="B16" t="s">
        <v>7</v>
      </c>
      <c r="C16">
        <v>3</v>
      </c>
      <c r="F16" t="s">
        <v>21</v>
      </c>
    </row>
    <row r="18" spans="1:6" x14ac:dyDescent="0.3">
      <c r="A18" t="s">
        <v>22</v>
      </c>
      <c r="B18" t="s">
        <v>13</v>
      </c>
      <c r="C18">
        <v>3</v>
      </c>
      <c r="F18" t="s">
        <v>21</v>
      </c>
    </row>
    <row r="20" spans="1:6" x14ac:dyDescent="0.3">
      <c r="A20" t="s">
        <v>18</v>
      </c>
      <c r="B20" t="s">
        <v>19</v>
      </c>
      <c r="C20">
        <v>0</v>
      </c>
      <c r="F20" t="s">
        <v>21</v>
      </c>
    </row>
    <row r="22" spans="1:6" x14ac:dyDescent="0.3">
      <c r="A22" t="s">
        <v>23</v>
      </c>
      <c r="B22" t="s">
        <v>24</v>
      </c>
      <c r="C22">
        <v>3</v>
      </c>
      <c r="F22" t="s">
        <v>21</v>
      </c>
    </row>
    <row r="24" spans="1:6" x14ac:dyDescent="0.3">
      <c r="A24" t="s">
        <v>25</v>
      </c>
      <c r="B24" t="s">
        <v>26</v>
      </c>
      <c r="C24">
        <v>3</v>
      </c>
      <c r="F24" t="s">
        <v>27</v>
      </c>
    </row>
    <row r="26" spans="1:6" x14ac:dyDescent="0.3">
      <c r="A26" t="s">
        <v>28</v>
      </c>
      <c r="B26" t="s">
        <v>24</v>
      </c>
      <c r="C26">
        <v>3</v>
      </c>
      <c r="F26" t="s">
        <v>27</v>
      </c>
    </row>
    <row r="28" spans="1:6" x14ac:dyDescent="0.3">
      <c r="A28" t="s">
        <v>29</v>
      </c>
      <c r="B28" t="s">
        <v>30</v>
      </c>
      <c r="C28">
        <v>3</v>
      </c>
      <c r="F28" t="s">
        <v>31</v>
      </c>
    </row>
    <row r="30" spans="1:6" x14ac:dyDescent="0.3">
      <c r="A30" t="s">
        <v>32</v>
      </c>
      <c r="B30" t="s">
        <v>17</v>
      </c>
      <c r="C30">
        <v>3</v>
      </c>
      <c r="F30" t="s">
        <v>31</v>
      </c>
    </row>
    <row r="32" spans="1:6" x14ac:dyDescent="0.3">
      <c r="A32" t="s">
        <v>33</v>
      </c>
      <c r="B32" t="s">
        <v>30</v>
      </c>
      <c r="C32">
        <v>3</v>
      </c>
      <c r="F32" t="s">
        <v>31</v>
      </c>
    </row>
    <row r="34" spans="1:6" x14ac:dyDescent="0.3">
      <c r="A34" t="s">
        <v>34</v>
      </c>
      <c r="B34" t="s">
        <v>13</v>
      </c>
      <c r="C34">
        <v>3</v>
      </c>
      <c r="F34" t="s">
        <v>31</v>
      </c>
    </row>
    <row r="36" spans="1:6" x14ac:dyDescent="0.3">
      <c r="A36" t="s">
        <v>35</v>
      </c>
      <c r="B36" t="s">
        <v>36</v>
      </c>
      <c r="C36">
        <v>3</v>
      </c>
      <c r="F36" t="s">
        <v>37</v>
      </c>
    </row>
    <row r="38" spans="1:6" x14ac:dyDescent="0.3">
      <c r="A38" t="s">
        <v>38</v>
      </c>
      <c r="B38" t="s">
        <v>13</v>
      </c>
      <c r="C38">
        <v>3</v>
      </c>
      <c r="F38" t="s">
        <v>37</v>
      </c>
    </row>
    <row r="40" spans="1:6" x14ac:dyDescent="0.3">
      <c r="A40" t="s">
        <v>18</v>
      </c>
      <c r="B40" t="s">
        <v>10</v>
      </c>
      <c r="C40">
        <v>0</v>
      </c>
      <c r="F40" t="s">
        <v>37</v>
      </c>
    </row>
    <row r="42" spans="1:6" x14ac:dyDescent="0.3">
      <c r="A42" t="s">
        <v>39</v>
      </c>
      <c r="B42" t="s">
        <v>19</v>
      </c>
      <c r="C42">
        <v>0</v>
      </c>
      <c r="F42" t="s">
        <v>37</v>
      </c>
    </row>
    <row r="44" spans="1:6" x14ac:dyDescent="0.3">
      <c r="A44" t="s">
        <v>40</v>
      </c>
      <c r="B44" t="s">
        <v>13</v>
      </c>
      <c r="C44">
        <v>3</v>
      </c>
      <c r="F44" t="s">
        <v>37</v>
      </c>
    </row>
    <row r="46" spans="1:6" x14ac:dyDescent="0.3">
      <c r="A46" t="s">
        <v>41</v>
      </c>
      <c r="B46" t="s">
        <v>17</v>
      </c>
      <c r="C46">
        <v>3</v>
      </c>
      <c r="F46" t="s">
        <v>42</v>
      </c>
    </row>
    <row r="48" spans="1:6" x14ac:dyDescent="0.3">
      <c r="A48" t="s">
        <v>43</v>
      </c>
      <c r="B48" t="s">
        <v>13</v>
      </c>
      <c r="C48">
        <v>3</v>
      </c>
      <c r="F48" t="s">
        <v>44</v>
      </c>
    </row>
    <row r="50" spans="1:6" x14ac:dyDescent="0.3">
      <c r="A50" t="s">
        <v>45</v>
      </c>
      <c r="B50" t="s">
        <v>13</v>
      </c>
      <c r="C50">
        <v>3</v>
      </c>
      <c r="F50" t="s">
        <v>44</v>
      </c>
    </row>
    <row r="52" spans="1:6" x14ac:dyDescent="0.3">
      <c r="A52" t="s">
        <v>46</v>
      </c>
      <c r="B52" t="s">
        <v>47</v>
      </c>
      <c r="C52">
        <v>4</v>
      </c>
      <c r="F52" t="s">
        <v>44</v>
      </c>
    </row>
    <row r="54" spans="1:6" x14ac:dyDescent="0.3">
      <c r="A54" t="s">
        <v>48</v>
      </c>
      <c r="B54" t="s">
        <v>17</v>
      </c>
      <c r="C54">
        <v>3</v>
      </c>
      <c r="F54" t="s">
        <v>44</v>
      </c>
    </row>
    <row r="56" spans="1:6" x14ac:dyDescent="0.3">
      <c r="A56" t="s">
        <v>49</v>
      </c>
      <c r="B56" t="s">
        <v>24</v>
      </c>
      <c r="C56">
        <v>3</v>
      </c>
      <c r="F56" t="s">
        <v>50</v>
      </c>
    </row>
    <row r="58" spans="1:6" x14ac:dyDescent="0.3">
      <c r="A58" t="s">
        <v>51</v>
      </c>
      <c r="B58" t="s">
        <v>10</v>
      </c>
      <c r="C58">
        <v>0</v>
      </c>
      <c r="F58" t="s">
        <v>52</v>
      </c>
    </row>
    <row r="60" spans="1:6" x14ac:dyDescent="0.3">
      <c r="A60" t="s">
        <v>53</v>
      </c>
      <c r="B60" t="s">
        <v>10</v>
      </c>
      <c r="C60">
        <v>0</v>
      </c>
      <c r="F60" t="s">
        <v>52</v>
      </c>
    </row>
    <row r="62" spans="1:6" x14ac:dyDescent="0.3">
      <c r="A62" t="s">
        <v>54</v>
      </c>
      <c r="B62" t="s">
        <v>13</v>
      </c>
      <c r="C62">
        <v>4</v>
      </c>
      <c r="F62" t="s">
        <v>52</v>
      </c>
    </row>
    <row r="64" spans="1:6" x14ac:dyDescent="0.3">
      <c r="A64" t="s">
        <v>55</v>
      </c>
      <c r="B64" t="s">
        <v>7</v>
      </c>
      <c r="C64">
        <v>3</v>
      </c>
      <c r="F64" t="s">
        <v>52</v>
      </c>
    </row>
    <row r="66" spans="1:6" x14ac:dyDescent="0.3">
      <c r="A66" t="s">
        <v>56</v>
      </c>
      <c r="B66" t="s">
        <v>7</v>
      </c>
      <c r="C66">
        <v>4</v>
      </c>
      <c r="F66" t="s">
        <v>57</v>
      </c>
    </row>
    <row r="68" spans="1:6" x14ac:dyDescent="0.3">
      <c r="A68" t="s">
        <v>58</v>
      </c>
      <c r="B68" t="s">
        <v>47</v>
      </c>
      <c r="C68">
        <v>3</v>
      </c>
      <c r="F68" t="s">
        <v>57</v>
      </c>
    </row>
    <row r="70" spans="1:6" x14ac:dyDescent="0.3">
      <c r="A70" t="s">
        <v>59</v>
      </c>
      <c r="B70" t="s">
        <v>60</v>
      </c>
      <c r="C70">
        <v>3</v>
      </c>
      <c r="F70" t="s">
        <v>57</v>
      </c>
    </row>
    <row r="72" spans="1:6" x14ac:dyDescent="0.3">
      <c r="A72" t="s">
        <v>61</v>
      </c>
      <c r="B72" t="s">
        <v>13</v>
      </c>
      <c r="C72">
        <v>3</v>
      </c>
      <c r="F72" t="s">
        <v>57</v>
      </c>
    </row>
    <row r="74" spans="1:6" x14ac:dyDescent="0.3">
      <c r="A74" t="s">
        <v>62</v>
      </c>
      <c r="B74" t="s">
        <v>63</v>
      </c>
      <c r="C74">
        <v>3</v>
      </c>
      <c r="F74" t="s">
        <v>64</v>
      </c>
    </row>
    <row r="76" spans="1:6" x14ac:dyDescent="0.3">
      <c r="A76" t="s">
        <v>65</v>
      </c>
      <c r="B76" t="s">
        <v>30</v>
      </c>
      <c r="C76">
        <v>4</v>
      </c>
      <c r="F76" t="s">
        <v>66</v>
      </c>
    </row>
    <row r="78" spans="1:6" x14ac:dyDescent="0.3">
      <c r="A78" t="s">
        <v>67</v>
      </c>
      <c r="B78" t="s">
        <v>30</v>
      </c>
      <c r="C78">
        <v>3</v>
      </c>
      <c r="F78" t="s">
        <v>66</v>
      </c>
    </row>
    <row r="80" spans="1:6" x14ac:dyDescent="0.3">
      <c r="A80" t="s">
        <v>68</v>
      </c>
      <c r="B80" t="s">
        <v>13</v>
      </c>
      <c r="C80">
        <v>3</v>
      </c>
      <c r="F80" t="s">
        <v>66</v>
      </c>
    </row>
    <row r="82" spans="1:6" x14ac:dyDescent="0.3">
      <c r="A82" t="s">
        <v>69</v>
      </c>
      <c r="B82" t="s">
        <v>63</v>
      </c>
      <c r="C82">
        <v>3</v>
      </c>
      <c r="F82" t="s">
        <v>66</v>
      </c>
    </row>
    <row r="84" spans="1:6" x14ac:dyDescent="0.3">
      <c r="A84" t="s">
        <v>70</v>
      </c>
      <c r="C84">
        <v>0</v>
      </c>
    </row>
    <row r="86" spans="1:6" x14ac:dyDescent="0.3">
      <c r="A86" t="s">
        <v>71</v>
      </c>
      <c r="C86">
        <v>3</v>
      </c>
      <c r="F86" t="s">
        <v>72</v>
      </c>
    </row>
    <row r="88" spans="1:6" x14ac:dyDescent="0.3">
      <c r="A88" t="s">
        <v>73</v>
      </c>
      <c r="B88" t="s">
        <v>17</v>
      </c>
      <c r="C88">
        <v>3</v>
      </c>
      <c r="F88" t="s">
        <v>72</v>
      </c>
    </row>
    <row r="90" spans="1:6" x14ac:dyDescent="0.3">
      <c r="A90" t="s">
        <v>74</v>
      </c>
      <c r="B90" t="s">
        <v>17</v>
      </c>
      <c r="C90">
        <v>3</v>
      </c>
      <c r="F90" t="s">
        <v>72</v>
      </c>
    </row>
    <row r="92" spans="1:6" x14ac:dyDescent="0.3">
      <c r="A92" t="s">
        <v>75</v>
      </c>
      <c r="B92" t="s">
        <v>26</v>
      </c>
      <c r="C92">
        <v>3</v>
      </c>
      <c r="F92" t="s">
        <v>72</v>
      </c>
    </row>
    <row r="94" spans="1:6" x14ac:dyDescent="0.3">
      <c r="A94" t="s">
        <v>76</v>
      </c>
      <c r="B94" t="s">
        <v>17</v>
      </c>
      <c r="C94">
        <v>5</v>
      </c>
      <c r="F94" t="s">
        <v>72</v>
      </c>
    </row>
    <row r="96" spans="1:6" x14ac:dyDescent="0.3">
      <c r="A96" t="s">
        <v>77</v>
      </c>
      <c r="B96" t="s">
        <v>17</v>
      </c>
      <c r="C96">
        <v>5</v>
      </c>
      <c r="F96" t="s">
        <v>72</v>
      </c>
    </row>
    <row r="98" spans="1:6" x14ac:dyDescent="0.3">
      <c r="A98" t="s">
        <v>78</v>
      </c>
      <c r="C98">
        <v>4</v>
      </c>
      <c r="F98" t="s">
        <v>72</v>
      </c>
    </row>
    <row r="100" spans="1:6" x14ac:dyDescent="0.3">
      <c r="A100" t="s">
        <v>79</v>
      </c>
      <c r="C100">
        <v>3</v>
      </c>
      <c r="F100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91A6-E9C7-4636-AE27-64ACF7877862}">
  <dimension ref="A1:T79"/>
  <sheetViews>
    <sheetView tabSelected="1" zoomScale="120" zoomScaleNormal="120" workbookViewId="0">
      <pane ySplit="6" topLeftCell="A7" activePane="bottomLeft" state="frozen"/>
      <selection pane="bottomLeft" activeCell="A7" sqref="A7"/>
    </sheetView>
  </sheetViews>
  <sheetFormatPr defaultRowHeight="13" x14ac:dyDescent="0.3"/>
  <cols>
    <col min="1" max="1" width="3.19921875" bestFit="1" customWidth="1"/>
    <col min="2" max="2" width="31" bestFit="1" customWidth="1"/>
    <col min="3" max="3" width="4.796875" bestFit="1" customWidth="1"/>
    <col min="4" max="4" width="5.3984375" bestFit="1" customWidth="1"/>
    <col min="5" max="5" width="3.8984375" bestFit="1" customWidth="1"/>
    <col min="6" max="6" width="5.5" bestFit="1" customWidth="1"/>
    <col min="7" max="7" width="4.8984375" bestFit="1" customWidth="1"/>
    <col min="8" max="8" width="4.19921875" bestFit="1" customWidth="1"/>
    <col min="9" max="9" width="5" bestFit="1" customWidth="1"/>
    <col min="10" max="10" width="4.5" bestFit="1" customWidth="1"/>
    <col min="11" max="12" width="4" bestFit="1" customWidth="1"/>
    <col min="13" max="13" width="3" bestFit="1" customWidth="1"/>
    <col min="14" max="14" width="21.8984375" bestFit="1" customWidth="1"/>
    <col min="15" max="15" width="6.3984375" bestFit="1" customWidth="1"/>
    <col min="16" max="16" width="3.09765625" bestFit="1" customWidth="1"/>
    <col min="17" max="17" width="3.796875" bestFit="1" customWidth="1"/>
    <col min="18" max="18" width="4.69921875" bestFit="1" customWidth="1"/>
    <col min="19" max="19" width="3.69921875" bestFit="1" customWidth="1"/>
    <col min="20" max="20" width="4" bestFit="1" customWidth="1"/>
  </cols>
  <sheetData>
    <row r="1" spans="1:20" x14ac:dyDescent="0.3">
      <c r="A1" s="6">
        <f>COUNT(A6:A34)</f>
        <v>0</v>
      </c>
      <c r="B1" s="6" t="s">
        <v>137</v>
      </c>
      <c r="C1" s="6"/>
      <c r="D1" s="6">
        <f>SUM(D6:D34)</f>
        <v>176</v>
      </c>
      <c r="E1" s="6"/>
      <c r="F1" s="6"/>
      <c r="G1" s="6"/>
      <c r="H1" s="6"/>
      <c r="I1" s="6"/>
      <c r="J1" s="6"/>
      <c r="K1" s="6"/>
      <c r="L1" s="6"/>
      <c r="M1" s="6"/>
      <c r="N1" s="6"/>
      <c r="O1" s="7">
        <f>R1/P1</f>
        <v>3.0681818181818183</v>
      </c>
      <c r="P1" s="6">
        <f>SUM(P6:P34)</f>
        <v>176</v>
      </c>
      <c r="Q1" s="6">
        <f>SUM(Q6:Q34)</f>
        <v>176</v>
      </c>
      <c r="R1" s="6">
        <f>SUM(R6:R34)</f>
        <v>540</v>
      </c>
      <c r="S1" s="6"/>
      <c r="T1" s="6"/>
    </row>
    <row r="2" spans="1:20" x14ac:dyDescent="0.3">
      <c r="A2" s="6">
        <f>DCOUNT(A6:T34,A6,A3:T4)</f>
        <v>0</v>
      </c>
      <c r="B2" s="6" t="s">
        <v>138</v>
      </c>
      <c r="C2" s="6"/>
      <c r="D2" s="6">
        <f>DSUM($A6:$T34,D6,$A3:$T4)</f>
        <v>176</v>
      </c>
      <c r="E2" s="6"/>
      <c r="F2" s="6"/>
      <c r="G2" s="6"/>
      <c r="H2" s="6"/>
      <c r="I2" s="6"/>
      <c r="J2" s="6"/>
      <c r="K2" s="6"/>
      <c r="L2" s="6"/>
      <c r="M2" s="6"/>
      <c r="N2" s="6"/>
      <c r="O2" s="7">
        <f>R2/P2</f>
        <v>3.0681818181818183</v>
      </c>
      <c r="P2" s="6">
        <f>DSUM($A6:$T34,P6,$A3:$T4)</f>
        <v>176</v>
      </c>
      <c r="Q2" s="6">
        <f>DSUM($A6:$T34,Q6,$A3:$T4)</f>
        <v>176</v>
      </c>
      <c r="R2" s="6">
        <f>DSUM($A6:$T34,R6,$A3:$T4)</f>
        <v>540</v>
      </c>
      <c r="S2" s="6"/>
      <c r="T2" s="6"/>
    </row>
    <row r="3" spans="1:20" x14ac:dyDescent="0.3">
      <c r="A3" s="2" t="s">
        <v>80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86</v>
      </c>
      <c r="H3" s="2" t="s">
        <v>5</v>
      </c>
      <c r="I3" s="2" t="s">
        <v>88</v>
      </c>
      <c r="J3" s="2" t="s">
        <v>103</v>
      </c>
      <c r="K3" s="2" t="s">
        <v>104</v>
      </c>
      <c r="L3" s="2" t="s">
        <v>105</v>
      </c>
      <c r="M3" s="2" t="s">
        <v>118</v>
      </c>
      <c r="N3" s="2" t="s">
        <v>90</v>
      </c>
      <c r="O3" s="2" t="s">
        <v>119</v>
      </c>
      <c r="P3" s="2" t="s">
        <v>125</v>
      </c>
      <c r="Q3" s="2" t="s">
        <v>126</v>
      </c>
      <c r="R3" s="2" t="s">
        <v>129</v>
      </c>
      <c r="S3" s="2" t="s">
        <v>131</v>
      </c>
      <c r="T3" s="2" t="s">
        <v>132</v>
      </c>
    </row>
    <row r="4" spans="1:20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6" spans="1:20" x14ac:dyDescent="0.3">
      <c r="A6" s="2" t="s">
        <v>80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86</v>
      </c>
      <c r="H6" s="2" t="s">
        <v>5</v>
      </c>
      <c r="I6" s="2" t="s">
        <v>88</v>
      </c>
      <c r="J6" s="2" t="s">
        <v>103</v>
      </c>
      <c r="K6" s="2" t="s">
        <v>104</v>
      </c>
      <c r="L6" s="2" t="s">
        <v>105</v>
      </c>
      <c r="M6" s="2" t="s">
        <v>118</v>
      </c>
      <c r="N6" s="2" t="s">
        <v>90</v>
      </c>
      <c r="O6" s="2" t="s">
        <v>119</v>
      </c>
      <c r="P6" s="2" t="s">
        <v>125</v>
      </c>
      <c r="Q6" s="2" t="s">
        <v>126</v>
      </c>
      <c r="R6" s="2" t="s">
        <v>129</v>
      </c>
      <c r="S6" s="2" t="s">
        <v>131</v>
      </c>
      <c r="T6" s="2" t="s">
        <v>132</v>
      </c>
    </row>
    <row r="7" spans="1:20" x14ac:dyDescent="0.3">
      <c r="A7" s="1"/>
      <c r="B7" s="1" t="s">
        <v>161</v>
      </c>
      <c r="C7" s="1" t="s">
        <v>17</v>
      </c>
      <c r="D7" s="1">
        <v>3</v>
      </c>
      <c r="E7" s="1"/>
      <c r="F7" s="1"/>
      <c r="G7" s="1">
        <v>2018</v>
      </c>
      <c r="H7" s="1" t="s">
        <v>83</v>
      </c>
      <c r="I7" s="1">
        <f>VLOOKUP(H7,'Term Table'!$A$2:$B$8,2,FALSE)</f>
        <v>1</v>
      </c>
      <c r="J7" s="1" t="s">
        <v>92</v>
      </c>
      <c r="K7" s="1" t="s">
        <v>173</v>
      </c>
      <c r="L7" s="1">
        <v>120</v>
      </c>
      <c r="M7" s="1">
        <v>2</v>
      </c>
      <c r="N7" s="1" t="s">
        <v>169</v>
      </c>
      <c r="O7" s="3">
        <f t="shared" ref="O7:O33" si="0">IF(C7="",0,VLOOKUP(C7,PtsTable,2,FALSE))</f>
        <v>3</v>
      </c>
      <c r="P7" s="1">
        <f t="shared" ref="P7:P33" si="1">IF(C7="",0,VLOOKUP(C7,GPtable,3,FALSE)*D7)</f>
        <v>3</v>
      </c>
      <c r="Q7" s="1">
        <f t="shared" ref="Q7:Q33" si="2">IF($C7="",0,VLOOKUP($C7,GPtable,4,FALSE)*$D7)</f>
        <v>3</v>
      </c>
      <c r="R7" s="4">
        <f t="shared" ref="R7:R33" si="3">O7*Q7</f>
        <v>9</v>
      </c>
      <c r="S7" s="1"/>
      <c r="T7" s="1" t="s">
        <v>133</v>
      </c>
    </row>
    <row r="8" spans="1:20" x14ac:dyDescent="0.3">
      <c r="A8" s="10"/>
      <c r="B8" s="10" t="s">
        <v>67</v>
      </c>
      <c r="C8" s="10" t="s">
        <v>30</v>
      </c>
      <c r="D8" s="10">
        <v>3</v>
      </c>
      <c r="E8" s="10"/>
      <c r="F8" s="10"/>
      <c r="G8" s="10">
        <v>2018</v>
      </c>
      <c r="H8" s="10" t="s">
        <v>83</v>
      </c>
      <c r="I8" s="10">
        <f>VLOOKUP(H8,'Term Table'!$A$2:$B$8,2,FALSE)</f>
        <v>1</v>
      </c>
      <c r="J8" s="10" t="s">
        <v>92</v>
      </c>
      <c r="K8" s="10" t="s">
        <v>93</v>
      </c>
      <c r="L8" s="10">
        <v>100</v>
      </c>
      <c r="M8" s="10">
        <v>3</v>
      </c>
      <c r="N8" s="10" t="s">
        <v>111</v>
      </c>
      <c r="O8" s="11">
        <f t="shared" si="0"/>
        <v>2.2999999999999998</v>
      </c>
      <c r="P8" s="10">
        <f t="shared" si="1"/>
        <v>3</v>
      </c>
      <c r="Q8" s="10">
        <f t="shared" si="2"/>
        <v>3</v>
      </c>
      <c r="R8" s="12">
        <f t="shared" si="3"/>
        <v>6.8999999999999995</v>
      </c>
      <c r="S8" s="10" t="s">
        <v>185</v>
      </c>
      <c r="T8" s="10" t="s">
        <v>134</v>
      </c>
    </row>
    <row r="9" spans="1:20" x14ac:dyDescent="0.3">
      <c r="A9" s="1"/>
      <c r="B9" s="1" t="s">
        <v>75</v>
      </c>
      <c r="C9" s="1" t="s">
        <v>26</v>
      </c>
      <c r="D9" s="1">
        <v>3</v>
      </c>
      <c r="E9" s="1"/>
      <c r="F9" s="1"/>
      <c r="G9" s="1">
        <v>2018</v>
      </c>
      <c r="H9" s="1" t="s">
        <v>83</v>
      </c>
      <c r="I9" s="1">
        <f>VLOOKUP(H9,'Term Table'!$A$2:$B$8,2,FALSE)</f>
        <v>1</v>
      </c>
      <c r="J9" s="1" t="s">
        <v>92</v>
      </c>
      <c r="K9" s="1" t="s">
        <v>93</v>
      </c>
      <c r="L9" s="1">
        <v>110</v>
      </c>
      <c r="M9" s="1">
        <v>0</v>
      </c>
      <c r="N9" s="1" t="s">
        <v>108</v>
      </c>
      <c r="O9" s="3">
        <f t="shared" si="0"/>
        <v>4</v>
      </c>
      <c r="P9" s="1">
        <f t="shared" si="1"/>
        <v>3</v>
      </c>
      <c r="Q9" s="1">
        <f t="shared" si="2"/>
        <v>3</v>
      </c>
      <c r="R9" s="4">
        <f t="shared" si="3"/>
        <v>12</v>
      </c>
      <c r="S9" s="1" t="s">
        <v>184</v>
      </c>
      <c r="T9" s="1" t="s">
        <v>134</v>
      </c>
    </row>
    <row r="10" spans="1:20" x14ac:dyDescent="0.3">
      <c r="A10" s="1"/>
      <c r="B10" s="1" t="s">
        <v>162</v>
      </c>
      <c r="C10" s="1" t="s">
        <v>13</v>
      </c>
      <c r="D10" s="1">
        <v>4</v>
      </c>
      <c r="E10" s="1"/>
      <c r="F10" s="1"/>
      <c r="G10" s="1">
        <v>2018</v>
      </c>
      <c r="H10" s="1" t="s">
        <v>83</v>
      </c>
      <c r="I10" s="1">
        <f>VLOOKUP(H10,'Term Table'!$A$2:$B$8,2,FALSE)</f>
        <v>1</v>
      </c>
      <c r="J10" s="1" t="s">
        <v>92</v>
      </c>
      <c r="K10" s="1" t="s">
        <v>94</v>
      </c>
      <c r="L10" s="1">
        <v>115</v>
      </c>
      <c r="M10" s="1">
        <v>1</v>
      </c>
      <c r="N10" s="1" t="s">
        <v>170</v>
      </c>
      <c r="O10" s="3">
        <f t="shared" si="0"/>
        <v>2</v>
      </c>
      <c r="P10" s="1">
        <f t="shared" si="1"/>
        <v>4</v>
      </c>
      <c r="Q10" s="1">
        <f t="shared" si="2"/>
        <v>4</v>
      </c>
      <c r="R10" s="4">
        <f t="shared" si="3"/>
        <v>8</v>
      </c>
      <c r="S10" s="1"/>
      <c r="T10" s="1" t="s">
        <v>135</v>
      </c>
    </row>
    <row r="11" spans="1:20" x14ac:dyDescent="0.3">
      <c r="A11" s="10"/>
      <c r="B11" s="10" t="s">
        <v>68</v>
      </c>
      <c r="C11" s="10" t="s">
        <v>17</v>
      </c>
      <c r="D11" s="10">
        <v>3</v>
      </c>
      <c r="E11" s="10"/>
      <c r="F11" s="10"/>
      <c r="G11" s="10">
        <v>2018</v>
      </c>
      <c r="H11" s="10" t="s">
        <v>83</v>
      </c>
      <c r="I11" s="10">
        <f>VLOOKUP(H11,'Term Table'!$A$2:$B$8,2,FALSE)</f>
        <v>1</v>
      </c>
      <c r="J11" s="10" t="s">
        <v>92</v>
      </c>
      <c r="K11" s="10" t="s">
        <v>97</v>
      </c>
      <c r="L11" s="10">
        <v>101</v>
      </c>
      <c r="M11" s="10">
        <v>4</v>
      </c>
      <c r="N11" s="10" t="s">
        <v>112</v>
      </c>
      <c r="O11" s="11">
        <f t="shared" si="0"/>
        <v>3</v>
      </c>
      <c r="P11" s="10">
        <f t="shared" si="1"/>
        <v>3</v>
      </c>
      <c r="Q11" s="10">
        <f t="shared" si="2"/>
        <v>3</v>
      </c>
      <c r="R11" s="12">
        <f t="shared" si="3"/>
        <v>9</v>
      </c>
      <c r="S11" s="10"/>
      <c r="T11" s="10" t="s">
        <v>133</v>
      </c>
    </row>
    <row r="12" spans="1:20" x14ac:dyDescent="0.3">
      <c r="A12" s="1"/>
      <c r="B12" s="1" t="s">
        <v>171</v>
      </c>
      <c r="C12" s="1" t="s">
        <v>17</v>
      </c>
      <c r="D12" s="1">
        <v>3</v>
      </c>
      <c r="E12" s="1"/>
      <c r="F12" s="1"/>
      <c r="G12" s="1">
        <v>2019</v>
      </c>
      <c r="H12" s="1" t="s">
        <v>83</v>
      </c>
      <c r="I12" s="1">
        <f>VLOOKUP(H12,'Term Table'!$A$2:$B$8,2,FALSE)</f>
        <v>1</v>
      </c>
      <c r="J12" s="1" t="s">
        <v>92</v>
      </c>
      <c r="K12" s="1" t="s">
        <v>101</v>
      </c>
      <c r="L12" s="1">
        <v>227</v>
      </c>
      <c r="M12" s="1">
        <v>2</v>
      </c>
      <c r="N12" s="1" t="s">
        <v>117</v>
      </c>
      <c r="O12" s="3">
        <f t="shared" si="0"/>
        <v>3</v>
      </c>
      <c r="P12" s="1">
        <f t="shared" si="1"/>
        <v>3</v>
      </c>
      <c r="Q12" s="1">
        <f t="shared" si="2"/>
        <v>3</v>
      </c>
      <c r="R12" s="4">
        <f t="shared" si="3"/>
        <v>9</v>
      </c>
      <c r="S12" s="1"/>
      <c r="T12" s="1" t="s">
        <v>133</v>
      </c>
    </row>
    <row r="13" spans="1:20" x14ac:dyDescent="0.3">
      <c r="A13" s="1"/>
      <c r="B13" s="1" t="s">
        <v>41</v>
      </c>
      <c r="C13" s="1" t="s">
        <v>17</v>
      </c>
      <c r="D13" s="1">
        <v>3</v>
      </c>
      <c r="E13" s="1"/>
      <c r="F13" s="1"/>
      <c r="G13" s="1">
        <v>2019</v>
      </c>
      <c r="H13" s="1" t="s">
        <v>83</v>
      </c>
      <c r="I13" s="1">
        <f>VLOOKUP(H13,'Term Table'!$A$2:$B$8,2,FALSE)</f>
        <v>1</v>
      </c>
      <c r="J13" s="1" t="s">
        <v>92</v>
      </c>
      <c r="K13" s="1" t="s">
        <v>101</v>
      </c>
      <c r="L13" s="1">
        <v>227</v>
      </c>
      <c r="M13" s="1">
        <v>21</v>
      </c>
      <c r="N13" s="1" t="s">
        <v>117</v>
      </c>
      <c r="O13" s="3">
        <f t="shared" si="0"/>
        <v>3</v>
      </c>
      <c r="P13" s="1">
        <f t="shared" si="1"/>
        <v>3</v>
      </c>
      <c r="Q13" s="1">
        <f t="shared" si="2"/>
        <v>3</v>
      </c>
      <c r="R13" s="4">
        <f t="shared" si="3"/>
        <v>9</v>
      </c>
      <c r="T13" s="1" t="s">
        <v>133</v>
      </c>
    </row>
    <row r="14" spans="1:20" x14ac:dyDescent="0.3">
      <c r="A14" s="1"/>
      <c r="B14" s="1" t="s">
        <v>43</v>
      </c>
      <c r="C14" s="1" t="s">
        <v>13</v>
      </c>
      <c r="D14" s="1">
        <v>3</v>
      </c>
      <c r="E14" s="1"/>
      <c r="F14" s="1"/>
      <c r="G14" s="1">
        <v>2019</v>
      </c>
      <c r="H14" s="1" t="s">
        <v>83</v>
      </c>
      <c r="I14" s="1">
        <f>VLOOKUP(H14,'Term Table'!$A$2:$B$8,2,FALSE)</f>
        <v>1</v>
      </c>
      <c r="J14" s="1" t="s">
        <v>92</v>
      </c>
      <c r="K14" s="1" t="s">
        <v>100</v>
      </c>
      <c r="L14" s="1">
        <v>230</v>
      </c>
      <c r="M14" s="1">
        <v>1</v>
      </c>
      <c r="N14" s="1" t="s">
        <v>115</v>
      </c>
      <c r="O14" s="3">
        <f t="shared" si="0"/>
        <v>2</v>
      </c>
      <c r="P14" s="1">
        <f t="shared" si="1"/>
        <v>3</v>
      </c>
      <c r="Q14" s="1">
        <f t="shared" si="2"/>
        <v>3</v>
      </c>
      <c r="R14" s="4">
        <f t="shared" si="3"/>
        <v>6</v>
      </c>
      <c r="S14" s="1"/>
      <c r="T14" s="1" t="s">
        <v>133</v>
      </c>
    </row>
    <row r="15" spans="1:20" x14ac:dyDescent="0.3">
      <c r="A15" s="10"/>
      <c r="B15" s="10" t="s">
        <v>65</v>
      </c>
      <c r="C15" s="10" t="s">
        <v>17</v>
      </c>
      <c r="D15" s="10">
        <v>4</v>
      </c>
      <c r="E15" s="10"/>
      <c r="F15" s="10"/>
      <c r="G15" s="10">
        <v>2019</v>
      </c>
      <c r="H15" s="10" t="s">
        <v>83</v>
      </c>
      <c r="I15" s="10">
        <f>VLOOKUP(H15,'Term Table'!$A$2:$B$8,2,FALSE)</f>
        <v>1</v>
      </c>
      <c r="J15" s="10" t="s">
        <v>92</v>
      </c>
      <c r="K15" s="10" t="s">
        <v>96</v>
      </c>
      <c r="L15" s="10">
        <v>111</v>
      </c>
      <c r="M15" s="10">
        <v>3</v>
      </c>
      <c r="N15" s="10" t="s">
        <v>110</v>
      </c>
      <c r="O15" s="11">
        <f t="shared" si="0"/>
        <v>3</v>
      </c>
      <c r="P15" s="10">
        <f t="shared" si="1"/>
        <v>4</v>
      </c>
      <c r="Q15" s="10">
        <f t="shared" si="2"/>
        <v>4</v>
      </c>
      <c r="R15" s="12">
        <f t="shared" si="3"/>
        <v>12</v>
      </c>
      <c r="S15" s="10"/>
      <c r="T15" s="10" t="s">
        <v>135</v>
      </c>
    </row>
    <row r="16" spans="1:20" x14ac:dyDescent="0.3">
      <c r="A16" s="1"/>
      <c r="B16" s="1" t="s">
        <v>49</v>
      </c>
      <c r="C16" s="1" t="s">
        <v>24</v>
      </c>
      <c r="D16" s="1">
        <v>3</v>
      </c>
      <c r="E16" s="1"/>
      <c r="F16" s="1"/>
      <c r="G16" s="1">
        <v>2019</v>
      </c>
      <c r="H16" s="1" t="s">
        <v>83</v>
      </c>
      <c r="I16" s="1">
        <f>VLOOKUP(H16,'Term Table'!$A$2:$B$8,2,FALSE)</f>
        <v>1</v>
      </c>
      <c r="J16" s="1" t="s">
        <v>92</v>
      </c>
      <c r="K16" s="1" t="s">
        <v>93</v>
      </c>
      <c r="L16" s="1">
        <v>220</v>
      </c>
      <c r="M16" s="1">
        <v>2</v>
      </c>
      <c r="N16" s="1" t="s">
        <v>114</v>
      </c>
      <c r="O16" s="3">
        <f t="shared" si="0"/>
        <v>3.3</v>
      </c>
      <c r="P16" s="1">
        <f t="shared" si="1"/>
        <v>3</v>
      </c>
      <c r="Q16" s="1">
        <f t="shared" si="2"/>
        <v>3</v>
      </c>
      <c r="R16" s="4">
        <f t="shared" si="3"/>
        <v>9.8999999999999986</v>
      </c>
      <c r="S16" s="1" t="s">
        <v>183</v>
      </c>
      <c r="T16" s="1" t="s">
        <v>134</v>
      </c>
    </row>
    <row r="17" spans="1:20" x14ac:dyDescent="0.3">
      <c r="A17" s="1"/>
      <c r="B17" s="1" t="s">
        <v>160</v>
      </c>
      <c r="C17" s="1" t="s">
        <v>63</v>
      </c>
      <c r="D17" s="1">
        <v>3</v>
      </c>
      <c r="E17" s="1"/>
      <c r="F17" s="1"/>
      <c r="G17" s="1">
        <v>2019</v>
      </c>
      <c r="H17" s="1" t="s">
        <v>85</v>
      </c>
      <c r="I17" s="1">
        <f>VLOOKUP(H17,'Term Table'!$A$2:$B$8,2,FALSE)</f>
        <v>2</v>
      </c>
      <c r="J17" s="1" t="s">
        <v>92</v>
      </c>
      <c r="K17" s="1" t="s">
        <v>102</v>
      </c>
      <c r="L17" s="1">
        <v>101</v>
      </c>
      <c r="M17" s="1">
        <v>1</v>
      </c>
      <c r="N17" s="1" t="s">
        <v>168</v>
      </c>
      <c r="O17" s="3">
        <f t="shared" si="0"/>
        <v>3.7</v>
      </c>
      <c r="P17" s="1">
        <f t="shared" si="1"/>
        <v>3</v>
      </c>
      <c r="Q17" s="1">
        <f t="shared" si="2"/>
        <v>3</v>
      </c>
      <c r="R17" s="4">
        <f t="shared" si="3"/>
        <v>11.100000000000001</v>
      </c>
      <c r="S17" s="1"/>
      <c r="T17" s="1" t="s">
        <v>135</v>
      </c>
    </row>
    <row r="18" spans="1:20" x14ac:dyDescent="0.3">
      <c r="A18" s="1"/>
      <c r="B18" s="1" t="s">
        <v>78</v>
      </c>
      <c r="C18" s="1" t="s">
        <v>17</v>
      </c>
      <c r="D18" s="1">
        <v>4</v>
      </c>
      <c r="E18" s="1"/>
      <c r="F18" s="1"/>
      <c r="G18" s="1">
        <v>2019</v>
      </c>
      <c r="H18" s="1" t="s">
        <v>84</v>
      </c>
      <c r="I18" s="1">
        <f>VLOOKUP(H18,'Term Table'!$A$2:$B$8,2,FALSE)</f>
        <v>3</v>
      </c>
      <c r="J18" s="1" t="s">
        <v>91</v>
      </c>
      <c r="K18" s="1" t="s">
        <v>98</v>
      </c>
      <c r="L18" s="1"/>
      <c r="M18" s="1">
        <v>0</v>
      </c>
      <c r="N18" s="1" t="s">
        <v>106</v>
      </c>
      <c r="O18" s="3">
        <f t="shared" si="0"/>
        <v>3</v>
      </c>
      <c r="P18" s="1">
        <f t="shared" si="1"/>
        <v>4</v>
      </c>
      <c r="Q18" s="1">
        <f t="shared" si="2"/>
        <v>4</v>
      </c>
      <c r="R18" s="4">
        <f t="shared" si="3"/>
        <v>12</v>
      </c>
      <c r="S18" s="1"/>
      <c r="T18" s="1" t="s">
        <v>135</v>
      </c>
    </row>
    <row r="19" spans="1:20" x14ac:dyDescent="0.3">
      <c r="A19" s="1"/>
      <c r="B19" s="1" t="s">
        <v>74</v>
      </c>
      <c r="C19" s="1" t="s">
        <v>17</v>
      </c>
      <c r="D19" s="1">
        <v>3</v>
      </c>
      <c r="E19" s="1"/>
      <c r="F19" s="1"/>
      <c r="G19" s="1">
        <v>2019</v>
      </c>
      <c r="H19" s="1" t="s">
        <v>84</v>
      </c>
      <c r="I19" s="1">
        <f>VLOOKUP(H19,'Term Table'!$A$2:$B$8,2,FALSE)</f>
        <v>3</v>
      </c>
      <c r="J19" s="1" t="s">
        <v>92</v>
      </c>
      <c r="K19" s="1" t="s">
        <v>93</v>
      </c>
      <c r="L19" s="1">
        <v>105</v>
      </c>
      <c r="M19" s="1">
        <v>0</v>
      </c>
      <c r="N19" s="1" t="s">
        <v>107</v>
      </c>
      <c r="O19" s="3">
        <f t="shared" si="0"/>
        <v>3</v>
      </c>
      <c r="P19" s="1">
        <f t="shared" si="1"/>
        <v>3</v>
      </c>
      <c r="Q19" s="1">
        <f t="shared" si="2"/>
        <v>3</v>
      </c>
      <c r="R19" s="4">
        <f t="shared" si="3"/>
        <v>9</v>
      </c>
      <c r="S19" s="1" t="s">
        <v>182</v>
      </c>
      <c r="T19" s="1" t="s">
        <v>134</v>
      </c>
    </row>
    <row r="20" spans="1:20" x14ac:dyDescent="0.3">
      <c r="A20" s="1"/>
      <c r="B20" s="1" t="s">
        <v>159</v>
      </c>
      <c r="C20" s="1" t="s">
        <v>13</v>
      </c>
      <c r="D20" s="1">
        <v>3</v>
      </c>
      <c r="E20" s="1"/>
      <c r="F20" s="1"/>
      <c r="G20" s="1">
        <v>2019</v>
      </c>
      <c r="H20" s="1" t="s">
        <v>84</v>
      </c>
      <c r="I20" s="1">
        <f>VLOOKUP(H20,'Term Table'!$A$2:$B$8,2,FALSE)</f>
        <v>3</v>
      </c>
      <c r="J20" s="1" t="s">
        <v>92</v>
      </c>
      <c r="K20" s="1" t="s">
        <v>93</v>
      </c>
      <c r="L20" s="1">
        <v>130</v>
      </c>
      <c r="M20" s="1">
        <v>3</v>
      </c>
      <c r="N20" s="1" t="s">
        <v>167</v>
      </c>
      <c r="O20" s="3">
        <f t="shared" si="0"/>
        <v>2</v>
      </c>
      <c r="P20" s="1">
        <f t="shared" si="1"/>
        <v>3</v>
      </c>
      <c r="Q20" s="1">
        <f t="shared" si="2"/>
        <v>3</v>
      </c>
      <c r="R20" s="4">
        <f t="shared" si="3"/>
        <v>6</v>
      </c>
      <c r="S20" s="1" t="s">
        <v>181</v>
      </c>
      <c r="T20" s="1" t="s">
        <v>134</v>
      </c>
    </row>
    <row r="21" spans="1:20" x14ac:dyDescent="0.3">
      <c r="A21" s="1"/>
      <c r="B21" s="1" t="s">
        <v>76</v>
      </c>
      <c r="C21" s="1" t="s">
        <v>17</v>
      </c>
      <c r="D21" s="1">
        <v>4</v>
      </c>
      <c r="E21" s="1"/>
      <c r="F21" s="1"/>
      <c r="G21" s="1">
        <v>2019</v>
      </c>
      <c r="H21" s="1" t="s">
        <v>84</v>
      </c>
      <c r="I21" s="1">
        <f>VLOOKUP(H21,'Term Table'!$A$2:$B$8,2,FALSE)</f>
        <v>3</v>
      </c>
      <c r="J21" s="1" t="s">
        <v>92</v>
      </c>
      <c r="K21" s="1" t="s">
        <v>94</v>
      </c>
      <c r="L21" s="1">
        <v>150</v>
      </c>
      <c r="M21" s="1">
        <v>0</v>
      </c>
      <c r="N21" s="1" t="s">
        <v>109</v>
      </c>
      <c r="O21" s="3">
        <f t="shared" si="0"/>
        <v>3</v>
      </c>
      <c r="P21" s="1">
        <f t="shared" si="1"/>
        <v>4</v>
      </c>
      <c r="Q21" s="1">
        <f t="shared" si="2"/>
        <v>4</v>
      </c>
      <c r="R21" s="4">
        <f t="shared" si="3"/>
        <v>12</v>
      </c>
      <c r="S21" s="1" t="s">
        <v>180</v>
      </c>
      <c r="T21" s="1" t="s">
        <v>134</v>
      </c>
    </row>
    <row r="22" spans="1:20" x14ac:dyDescent="0.3">
      <c r="A22" s="1"/>
      <c r="B22" s="1" t="s">
        <v>152</v>
      </c>
      <c r="C22" s="1" t="s">
        <v>24</v>
      </c>
      <c r="D22" s="1">
        <v>5</v>
      </c>
      <c r="E22" s="1"/>
      <c r="F22" s="1"/>
      <c r="G22" s="1">
        <v>2020</v>
      </c>
      <c r="H22" s="1" t="s">
        <v>83</v>
      </c>
      <c r="I22" s="1">
        <f>VLOOKUP(H22,'Term Table'!$A$2:$B$8,2,FALSE)</f>
        <v>1</v>
      </c>
      <c r="J22" s="1" t="s">
        <v>92</v>
      </c>
      <c r="K22" s="1" t="s">
        <v>173</v>
      </c>
      <c r="L22" s="1">
        <v>312</v>
      </c>
      <c r="M22" s="1">
        <v>0</v>
      </c>
      <c r="N22" s="1" t="s">
        <v>153</v>
      </c>
      <c r="O22" s="3">
        <f t="shared" si="0"/>
        <v>3.3</v>
      </c>
      <c r="P22" s="1">
        <f t="shared" si="1"/>
        <v>5</v>
      </c>
      <c r="Q22" s="1">
        <f t="shared" si="2"/>
        <v>5</v>
      </c>
      <c r="R22" s="4">
        <f t="shared" si="3"/>
        <v>16.5</v>
      </c>
      <c r="S22" s="1"/>
      <c r="T22" s="1" t="s">
        <v>133</v>
      </c>
    </row>
    <row r="23" spans="1:20" x14ac:dyDescent="0.3">
      <c r="A23" s="1"/>
      <c r="B23" s="1" t="s">
        <v>154</v>
      </c>
      <c r="C23" s="1" t="s">
        <v>17</v>
      </c>
      <c r="D23" s="1">
        <v>3</v>
      </c>
      <c r="E23" s="1"/>
      <c r="F23" s="1"/>
      <c r="G23" s="1">
        <v>2020</v>
      </c>
      <c r="H23" s="1" t="s">
        <v>83</v>
      </c>
      <c r="I23" s="1">
        <f>VLOOKUP(H23,'Term Table'!$A$2:$B$8,2,FALSE)</f>
        <v>1</v>
      </c>
      <c r="J23" s="1" t="s">
        <v>95</v>
      </c>
      <c r="K23" s="1" t="s">
        <v>173</v>
      </c>
      <c r="L23" s="1">
        <v>320</v>
      </c>
      <c r="M23" s="1">
        <v>0</v>
      </c>
      <c r="N23" s="1" t="s">
        <v>176</v>
      </c>
      <c r="O23" s="3">
        <f t="shared" si="0"/>
        <v>3</v>
      </c>
      <c r="P23" s="1">
        <f t="shared" si="1"/>
        <v>3</v>
      </c>
      <c r="Q23" s="1">
        <f t="shared" si="2"/>
        <v>3</v>
      </c>
      <c r="R23" s="4">
        <f t="shared" si="3"/>
        <v>9</v>
      </c>
      <c r="S23" s="1"/>
      <c r="T23" s="1" t="s">
        <v>133</v>
      </c>
    </row>
    <row r="24" spans="1:20" x14ac:dyDescent="0.3">
      <c r="A24" s="10"/>
      <c r="B24" s="10" t="s">
        <v>155</v>
      </c>
      <c r="C24" s="10" t="s">
        <v>13</v>
      </c>
      <c r="D24" s="10">
        <v>3</v>
      </c>
      <c r="E24" s="10"/>
      <c r="F24" s="10"/>
      <c r="G24" s="10">
        <v>2020</v>
      </c>
      <c r="H24" s="10" t="s">
        <v>83</v>
      </c>
      <c r="I24" s="10">
        <f>VLOOKUP(H24,'Term Table'!$A$2:$B$8,2,FALSE)</f>
        <v>1</v>
      </c>
      <c r="J24" s="10" t="s">
        <v>92</v>
      </c>
      <c r="K24" s="10" t="s">
        <v>175</v>
      </c>
      <c r="L24" s="10">
        <v>221</v>
      </c>
      <c r="M24" s="10">
        <v>1</v>
      </c>
      <c r="N24" s="10" t="s">
        <v>163</v>
      </c>
      <c r="O24" s="11">
        <f t="shared" si="0"/>
        <v>2</v>
      </c>
      <c r="P24" s="10">
        <f t="shared" si="1"/>
        <v>3</v>
      </c>
      <c r="Q24" s="10">
        <f t="shared" si="2"/>
        <v>3</v>
      </c>
      <c r="R24" s="12">
        <f t="shared" si="3"/>
        <v>6</v>
      </c>
      <c r="S24" s="10" t="s">
        <v>179</v>
      </c>
      <c r="T24" s="10" t="s">
        <v>133</v>
      </c>
    </row>
    <row r="25" spans="1:20" x14ac:dyDescent="0.3">
      <c r="A25" s="1"/>
      <c r="B25" s="1" t="s">
        <v>156</v>
      </c>
      <c r="C25" s="1" t="s">
        <v>30</v>
      </c>
      <c r="D25" s="1">
        <v>3</v>
      </c>
      <c r="E25" s="1"/>
      <c r="F25" s="1"/>
      <c r="G25" s="1">
        <v>2020</v>
      </c>
      <c r="H25" s="1" t="s">
        <v>83</v>
      </c>
      <c r="I25" s="1">
        <f>VLOOKUP(H25,'Term Table'!$A$2:$B$8,2,FALSE)</f>
        <v>1</v>
      </c>
      <c r="J25" s="1" t="s">
        <v>92</v>
      </c>
      <c r="K25" s="1" t="s">
        <v>175</v>
      </c>
      <c r="L25" s="1">
        <v>237</v>
      </c>
      <c r="M25" s="1">
        <v>1</v>
      </c>
      <c r="N25" s="1" t="s">
        <v>164</v>
      </c>
      <c r="O25" s="3">
        <f t="shared" si="0"/>
        <v>2.2999999999999998</v>
      </c>
      <c r="P25" s="1">
        <f t="shared" si="1"/>
        <v>3</v>
      </c>
      <c r="Q25" s="1">
        <f t="shared" si="2"/>
        <v>3</v>
      </c>
      <c r="R25" s="4">
        <f t="shared" si="3"/>
        <v>6.8999999999999995</v>
      </c>
      <c r="S25" s="1" t="s">
        <v>136</v>
      </c>
      <c r="T25" s="1" t="s">
        <v>134</v>
      </c>
    </row>
    <row r="26" spans="1:20" x14ac:dyDescent="0.3">
      <c r="A26" s="1"/>
      <c r="B26" s="1" t="s">
        <v>45</v>
      </c>
      <c r="C26" s="1" t="s">
        <v>26</v>
      </c>
      <c r="D26" s="1">
        <v>3</v>
      </c>
      <c r="E26" s="1"/>
      <c r="F26" s="1"/>
      <c r="G26" s="1">
        <v>2020</v>
      </c>
      <c r="H26" s="1" t="s">
        <v>84</v>
      </c>
      <c r="I26" s="1">
        <f>VLOOKUP(H26,'Term Table'!$A$2:$B$8,2,FALSE)</f>
        <v>3</v>
      </c>
      <c r="J26" s="1" t="s">
        <v>92</v>
      </c>
      <c r="K26" s="1" t="s">
        <v>100</v>
      </c>
      <c r="L26" s="1">
        <v>240</v>
      </c>
      <c r="M26" s="1">
        <v>1</v>
      </c>
      <c r="N26" s="1" t="s">
        <v>116</v>
      </c>
      <c r="O26" s="3">
        <f t="shared" si="0"/>
        <v>4</v>
      </c>
      <c r="P26" s="1">
        <f t="shared" si="1"/>
        <v>3</v>
      </c>
      <c r="Q26" s="1">
        <f t="shared" si="2"/>
        <v>3</v>
      </c>
      <c r="R26" s="4">
        <f t="shared" si="3"/>
        <v>12</v>
      </c>
      <c r="S26" s="1"/>
      <c r="T26" s="1" t="s">
        <v>133</v>
      </c>
    </row>
    <row r="27" spans="1:20" x14ac:dyDescent="0.3">
      <c r="A27" s="1"/>
      <c r="B27" s="1" t="s">
        <v>157</v>
      </c>
      <c r="C27" s="1" t="s">
        <v>17</v>
      </c>
      <c r="D27" s="1">
        <v>3</v>
      </c>
      <c r="E27" s="1"/>
      <c r="F27" s="1"/>
      <c r="G27" s="1">
        <v>2020</v>
      </c>
      <c r="H27" s="1" t="s">
        <v>84</v>
      </c>
      <c r="I27" s="1">
        <f>VLOOKUP(H27,'Term Table'!$A$2:$B$8,2,FALSE)</f>
        <v>3</v>
      </c>
      <c r="J27" s="1" t="s">
        <v>92</v>
      </c>
      <c r="K27" s="1" t="s">
        <v>173</v>
      </c>
      <c r="L27" s="1">
        <v>252</v>
      </c>
      <c r="M27" s="1">
        <v>2</v>
      </c>
      <c r="N27" s="1" t="s">
        <v>165</v>
      </c>
      <c r="O27" s="3">
        <f t="shared" si="0"/>
        <v>3</v>
      </c>
      <c r="P27" s="1">
        <f t="shared" si="1"/>
        <v>3</v>
      </c>
      <c r="Q27" s="1">
        <f t="shared" si="2"/>
        <v>3</v>
      </c>
      <c r="R27" s="4">
        <f t="shared" si="3"/>
        <v>9</v>
      </c>
      <c r="S27" s="1"/>
      <c r="T27" s="1" t="s">
        <v>133</v>
      </c>
    </row>
    <row r="28" spans="1:20" x14ac:dyDescent="0.3">
      <c r="A28" s="1"/>
      <c r="B28" s="1" t="s">
        <v>158</v>
      </c>
      <c r="C28" s="1" t="s">
        <v>26</v>
      </c>
      <c r="D28" s="1">
        <v>3</v>
      </c>
      <c r="E28" s="1"/>
      <c r="F28" s="1"/>
      <c r="G28" s="1">
        <v>2020</v>
      </c>
      <c r="H28" s="1" t="s">
        <v>84</v>
      </c>
      <c r="I28" s="1">
        <f>VLOOKUP(H28,'Term Table'!$A$2:$B$8,2,FALSE)</f>
        <v>3</v>
      </c>
      <c r="J28" s="1" t="s">
        <v>92</v>
      </c>
      <c r="K28" s="1" t="s">
        <v>173</v>
      </c>
      <c r="L28" s="1">
        <v>235</v>
      </c>
      <c r="M28" s="1">
        <v>1</v>
      </c>
      <c r="N28" s="1" t="s">
        <v>166</v>
      </c>
      <c r="O28" s="3">
        <f t="shared" si="0"/>
        <v>4</v>
      </c>
      <c r="P28" s="1">
        <f t="shared" si="1"/>
        <v>3</v>
      </c>
      <c r="Q28" s="1">
        <f t="shared" si="2"/>
        <v>3</v>
      </c>
      <c r="R28" s="4">
        <f t="shared" si="3"/>
        <v>12</v>
      </c>
      <c r="S28" s="1"/>
      <c r="T28" s="1" t="s">
        <v>133</v>
      </c>
    </row>
    <row r="29" spans="1:20" x14ac:dyDescent="0.3">
      <c r="A29" s="1"/>
      <c r="B29" s="1" t="s">
        <v>35</v>
      </c>
      <c r="C29" s="1" t="s">
        <v>26</v>
      </c>
      <c r="D29" s="1">
        <v>3</v>
      </c>
      <c r="E29" s="1"/>
      <c r="F29" s="1"/>
      <c r="G29" s="1">
        <v>2021</v>
      </c>
      <c r="H29" s="1" t="s">
        <v>84</v>
      </c>
      <c r="I29" s="1">
        <f>VLOOKUP(H29,'Term Table'!$A$2:$B$8,2,FALSE)</f>
        <v>3</v>
      </c>
      <c r="J29" s="1" t="s">
        <v>92</v>
      </c>
      <c r="K29" s="1" t="s">
        <v>99</v>
      </c>
      <c r="L29" s="1">
        <v>210</v>
      </c>
      <c r="M29" s="1">
        <v>1</v>
      </c>
      <c r="N29" s="1" t="s">
        <v>113</v>
      </c>
      <c r="O29" s="3">
        <f t="shared" si="0"/>
        <v>4</v>
      </c>
      <c r="P29" s="1">
        <f t="shared" si="1"/>
        <v>3</v>
      </c>
      <c r="Q29" s="1">
        <f t="shared" si="2"/>
        <v>3</v>
      </c>
      <c r="R29" s="4">
        <f t="shared" si="3"/>
        <v>12</v>
      </c>
      <c r="T29" s="1" t="s">
        <v>133</v>
      </c>
    </row>
    <row r="30" spans="1:20" x14ac:dyDescent="0.3">
      <c r="A30" s="1"/>
      <c r="B30" s="1" t="s">
        <v>172</v>
      </c>
      <c r="C30" s="1" t="s">
        <v>17</v>
      </c>
      <c r="D30" s="1">
        <v>3</v>
      </c>
      <c r="E30" s="1"/>
      <c r="F30" s="1"/>
      <c r="G30" s="1">
        <v>2021</v>
      </c>
      <c r="H30" s="1" t="s">
        <v>84</v>
      </c>
      <c r="I30" s="1">
        <f>VLOOKUP(H30,'Term Table'!$A$2:$B$8,2,FALSE)</f>
        <v>3</v>
      </c>
      <c r="J30" s="1" t="s">
        <v>92</v>
      </c>
      <c r="K30" s="1" t="s">
        <v>100</v>
      </c>
      <c r="L30" s="1">
        <v>317</v>
      </c>
      <c r="M30" s="1">
        <v>1</v>
      </c>
      <c r="N30" s="1" t="s">
        <v>177</v>
      </c>
      <c r="O30" s="3">
        <f t="shared" si="0"/>
        <v>3</v>
      </c>
      <c r="P30" s="1">
        <f t="shared" si="1"/>
        <v>3</v>
      </c>
      <c r="Q30" s="1">
        <f t="shared" si="2"/>
        <v>3</v>
      </c>
      <c r="R30" s="4">
        <f t="shared" si="3"/>
        <v>9</v>
      </c>
      <c r="S30" s="1"/>
      <c r="T30" s="1" t="s">
        <v>133</v>
      </c>
    </row>
    <row r="31" spans="1:20" x14ac:dyDescent="0.3">
      <c r="A31" s="1"/>
      <c r="B31" s="1" t="s">
        <v>146</v>
      </c>
      <c r="C31" s="1" t="s">
        <v>26</v>
      </c>
      <c r="D31" s="1">
        <v>3</v>
      </c>
      <c r="E31" s="1"/>
      <c r="F31" s="1"/>
      <c r="G31" s="1">
        <v>2021</v>
      </c>
      <c r="H31" s="1" t="s">
        <v>84</v>
      </c>
      <c r="I31" s="1">
        <f>VLOOKUP(H31,'Term Table'!$A$2:$B$8,2,FALSE)</f>
        <v>3</v>
      </c>
      <c r="J31" s="1" t="s">
        <v>91</v>
      </c>
      <c r="K31" s="1" t="s">
        <v>173</v>
      </c>
      <c r="L31" s="1"/>
      <c r="M31" s="1">
        <v>0</v>
      </c>
      <c r="N31" s="1" t="s">
        <v>149</v>
      </c>
      <c r="O31" s="3">
        <f t="shared" si="0"/>
        <v>4</v>
      </c>
      <c r="P31" s="1">
        <f t="shared" si="1"/>
        <v>3</v>
      </c>
      <c r="Q31" s="1">
        <f t="shared" si="2"/>
        <v>3</v>
      </c>
      <c r="R31" s="4">
        <f t="shared" si="3"/>
        <v>12</v>
      </c>
      <c r="S31" s="1"/>
      <c r="T31" s="1" t="s">
        <v>133</v>
      </c>
    </row>
    <row r="32" spans="1:20" x14ac:dyDescent="0.3">
      <c r="A32" s="1"/>
      <c r="B32" s="1" t="s">
        <v>147</v>
      </c>
      <c r="C32" s="1" t="s">
        <v>63</v>
      </c>
      <c r="D32" s="1">
        <v>4</v>
      </c>
      <c r="E32" s="1"/>
      <c r="F32" s="1"/>
      <c r="G32" s="1">
        <v>2021</v>
      </c>
      <c r="H32" s="1" t="s">
        <v>84</v>
      </c>
      <c r="I32" s="1">
        <f>VLOOKUP(H32,'Term Table'!$A$2:$B$8,2,FALSE)</f>
        <v>3</v>
      </c>
      <c r="J32" s="1"/>
      <c r="K32" s="1" t="s">
        <v>173</v>
      </c>
      <c r="L32" s="1">
        <v>323</v>
      </c>
      <c r="M32" s="1">
        <v>0</v>
      </c>
      <c r="N32" s="1" t="s">
        <v>150</v>
      </c>
      <c r="O32" s="3">
        <f t="shared" si="0"/>
        <v>3.7</v>
      </c>
      <c r="P32" s="1">
        <f t="shared" si="1"/>
        <v>4</v>
      </c>
      <c r="Q32" s="1">
        <f t="shared" si="2"/>
        <v>4</v>
      </c>
      <c r="R32" s="4">
        <f t="shared" si="3"/>
        <v>14.8</v>
      </c>
      <c r="S32" s="1"/>
      <c r="T32" s="1" t="s">
        <v>133</v>
      </c>
    </row>
    <row r="33" spans="1:20" x14ac:dyDescent="0.3">
      <c r="A33" s="1"/>
      <c r="B33" s="1" t="s">
        <v>148</v>
      </c>
      <c r="C33" s="1" t="s">
        <v>24</v>
      </c>
      <c r="D33" s="1">
        <v>3</v>
      </c>
      <c r="E33" s="1"/>
      <c r="F33" s="1"/>
      <c r="G33" s="1">
        <v>2021</v>
      </c>
      <c r="H33" s="1" t="s">
        <v>84</v>
      </c>
      <c r="I33" s="1">
        <f>VLOOKUP(H33,'Term Table'!$A$2:$B$8,2,FALSE)</f>
        <v>3</v>
      </c>
      <c r="J33" s="1" t="s">
        <v>92</v>
      </c>
      <c r="K33" s="1" t="s">
        <v>174</v>
      </c>
      <c r="L33" s="1">
        <v>345</v>
      </c>
      <c r="M33" s="1">
        <v>0</v>
      </c>
      <c r="N33" s="1" t="s">
        <v>151</v>
      </c>
      <c r="O33" s="3">
        <f t="shared" si="0"/>
        <v>3.3</v>
      </c>
      <c r="P33" s="1">
        <f t="shared" si="1"/>
        <v>3</v>
      </c>
      <c r="Q33" s="1">
        <f t="shared" si="2"/>
        <v>3</v>
      </c>
      <c r="R33" s="4">
        <f t="shared" si="3"/>
        <v>9.8999999999999986</v>
      </c>
      <c r="S33" s="1" t="s">
        <v>178</v>
      </c>
      <c r="T33" s="1" t="s">
        <v>135</v>
      </c>
    </row>
    <row r="34" spans="1:20" x14ac:dyDescent="0.3">
      <c r="A34" s="1"/>
      <c r="B34" s="1" t="s">
        <v>130</v>
      </c>
      <c r="C34" s="1"/>
      <c r="D34" s="1">
        <f>SUM(D6:D33)</f>
        <v>88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5">
        <f>R34/P34</f>
        <v>3.0681818181818183</v>
      </c>
      <c r="P34" s="1">
        <f>SUM(P6:P33)</f>
        <v>88</v>
      </c>
      <c r="Q34" s="1">
        <f>SUM(Q6:Q33)</f>
        <v>88</v>
      </c>
      <c r="R34" s="1">
        <f>SUM(R6:R33)</f>
        <v>270</v>
      </c>
      <c r="S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sortState ref="A7:T34">
    <sortCondition ref="G7:G34"/>
    <sortCondition ref="I7:I34"/>
    <sortCondition ref="B7:B34"/>
  </sortState>
  <pageMargins left="1" right="1" top="1" bottom="1" header="0.5" footer="0.5"/>
  <pageSetup orientation="portrait" r:id="rId1"/>
  <headerFooter>
    <oddHeader>&amp;L&amp;F&amp;RSam Webster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8BDD-1FEB-4550-9688-D60EA1C8FCB8}">
  <dimension ref="A1:E13"/>
  <sheetViews>
    <sheetView workbookViewId="0">
      <selection activeCell="C12" sqref="C12"/>
    </sheetView>
  </sheetViews>
  <sheetFormatPr defaultRowHeight="13" x14ac:dyDescent="0.3"/>
  <sheetData>
    <row r="1" spans="1:5" x14ac:dyDescent="0.3">
      <c r="B1" t="s">
        <v>141</v>
      </c>
      <c r="C1" t="s">
        <v>142</v>
      </c>
      <c r="D1" t="s">
        <v>143</v>
      </c>
    </row>
    <row r="2" spans="1:5" x14ac:dyDescent="0.3">
      <c r="A2" t="s">
        <v>2</v>
      </c>
      <c r="B2">
        <v>30</v>
      </c>
      <c r="C2">
        <v>90</v>
      </c>
      <c r="D2">
        <f>B2+C2</f>
        <v>120</v>
      </c>
    </row>
    <row r="3" spans="1:5" x14ac:dyDescent="0.3">
      <c r="A3" t="s">
        <v>139</v>
      </c>
      <c r="B3" s="8">
        <v>2.2000000000000002</v>
      </c>
      <c r="C3" s="8">
        <v>3.3</v>
      </c>
      <c r="D3" s="9">
        <f>D5/D2</f>
        <v>3.0249999999999999</v>
      </c>
    </row>
    <row r="5" spans="1:5" x14ac:dyDescent="0.3">
      <c r="A5" t="s">
        <v>140</v>
      </c>
      <c r="B5">
        <f>B2*B3</f>
        <v>66</v>
      </c>
      <c r="C5">
        <f>C2*C3</f>
        <v>297</v>
      </c>
      <c r="D5">
        <f>B5+C5</f>
        <v>363</v>
      </c>
    </row>
    <row r="9" spans="1:5" x14ac:dyDescent="0.3">
      <c r="B9" t="s">
        <v>141</v>
      </c>
      <c r="C9" t="s">
        <v>144</v>
      </c>
      <c r="D9" t="s">
        <v>145</v>
      </c>
    </row>
    <row r="10" spans="1:5" x14ac:dyDescent="0.3">
      <c r="A10" t="s">
        <v>2</v>
      </c>
      <c r="B10">
        <v>90</v>
      </c>
      <c r="C10">
        <v>120</v>
      </c>
      <c r="D10">
        <f>C10-B10</f>
        <v>30</v>
      </c>
    </row>
    <row r="11" spans="1:5" x14ac:dyDescent="0.3">
      <c r="A11" t="s">
        <v>139</v>
      </c>
      <c r="B11" s="8">
        <v>2.2000000000000002</v>
      </c>
      <c r="C11" s="8">
        <v>2.4</v>
      </c>
      <c r="D11" s="8">
        <f>D13/D10</f>
        <v>2.9999999999999991</v>
      </c>
      <c r="E11" t="str">
        <f>IF(D11&gt;4,"cant do it goal too high","Good luck")</f>
        <v>Good luck</v>
      </c>
    </row>
    <row r="13" spans="1:5" x14ac:dyDescent="0.3">
      <c r="A13" t="s">
        <v>140</v>
      </c>
      <c r="B13">
        <f>B10*B11</f>
        <v>198.00000000000003</v>
      </c>
      <c r="C13">
        <f>C10*C11</f>
        <v>288</v>
      </c>
      <c r="D13">
        <f>C13-B13</f>
        <v>89.999999999999972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8659-785C-40C6-8563-103BADE53004}">
  <dimension ref="A1:D19"/>
  <sheetViews>
    <sheetView workbookViewId="0">
      <selection activeCell="A2" sqref="A2:D19"/>
    </sheetView>
  </sheetViews>
  <sheetFormatPr defaultRowHeight="13" x14ac:dyDescent="0.3"/>
  <sheetData>
    <row r="1" spans="1:4" x14ac:dyDescent="0.3">
      <c r="A1" t="s">
        <v>120</v>
      </c>
      <c r="B1" t="s">
        <v>121</v>
      </c>
      <c r="C1" t="s">
        <v>127</v>
      </c>
      <c r="D1" t="s">
        <v>128</v>
      </c>
    </row>
    <row r="2" spans="1:4" x14ac:dyDescent="0.3">
      <c r="A2" t="s">
        <v>26</v>
      </c>
      <c r="B2">
        <v>4</v>
      </c>
      <c r="C2">
        <v>1</v>
      </c>
      <c r="D2">
        <v>1</v>
      </c>
    </row>
    <row r="3" spans="1:4" x14ac:dyDescent="0.3">
      <c r="A3" t="s">
        <v>63</v>
      </c>
      <c r="B3">
        <v>3.7</v>
      </c>
      <c r="C3">
        <v>1</v>
      </c>
      <c r="D3">
        <v>1</v>
      </c>
    </row>
    <row r="4" spans="1:4" x14ac:dyDescent="0.3">
      <c r="A4" t="s">
        <v>24</v>
      </c>
      <c r="B4">
        <v>3.3</v>
      </c>
      <c r="C4">
        <v>1</v>
      </c>
      <c r="D4">
        <v>1</v>
      </c>
    </row>
    <row r="5" spans="1:4" x14ac:dyDescent="0.3">
      <c r="A5" t="s">
        <v>17</v>
      </c>
      <c r="B5">
        <v>3</v>
      </c>
      <c r="C5">
        <v>1</v>
      </c>
      <c r="D5">
        <v>1</v>
      </c>
    </row>
    <row r="6" spans="1:4" x14ac:dyDescent="0.3">
      <c r="A6" t="s">
        <v>60</v>
      </c>
      <c r="B6">
        <v>2.7</v>
      </c>
      <c r="C6">
        <v>1</v>
      </c>
      <c r="D6">
        <v>1</v>
      </c>
    </row>
    <row r="7" spans="1:4" x14ac:dyDescent="0.3">
      <c r="A7" t="s">
        <v>30</v>
      </c>
      <c r="B7">
        <v>2.2999999999999998</v>
      </c>
      <c r="C7">
        <v>1</v>
      </c>
      <c r="D7">
        <v>1</v>
      </c>
    </row>
    <row r="8" spans="1:4" x14ac:dyDescent="0.3">
      <c r="A8" t="s">
        <v>13</v>
      </c>
      <c r="B8">
        <v>2</v>
      </c>
      <c r="C8">
        <v>1</v>
      </c>
      <c r="D8">
        <v>1</v>
      </c>
    </row>
    <row r="9" spans="1:4" x14ac:dyDescent="0.3">
      <c r="A9" t="s">
        <v>47</v>
      </c>
      <c r="B9">
        <v>1.7</v>
      </c>
      <c r="C9">
        <v>1</v>
      </c>
      <c r="D9">
        <v>1</v>
      </c>
    </row>
    <row r="10" spans="1:4" x14ac:dyDescent="0.3">
      <c r="A10" t="s">
        <v>36</v>
      </c>
      <c r="B10">
        <v>1.3</v>
      </c>
      <c r="C10">
        <v>1</v>
      </c>
      <c r="D10">
        <v>1</v>
      </c>
    </row>
    <row r="11" spans="1:4" x14ac:dyDescent="0.3">
      <c r="A11" t="s">
        <v>7</v>
      </c>
      <c r="B11">
        <v>1</v>
      </c>
      <c r="C11">
        <v>1</v>
      </c>
      <c r="D11">
        <v>1</v>
      </c>
    </row>
    <row r="12" spans="1:4" x14ac:dyDescent="0.3">
      <c r="A12" t="s">
        <v>122</v>
      </c>
      <c r="B12">
        <v>0.7</v>
      </c>
      <c r="C12">
        <v>1</v>
      </c>
      <c r="D12">
        <v>1</v>
      </c>
    </row>
    <row r="13" spans="1:4" x14ac:dyDescent="0.3">
      <c r="A13" t="s">
        <v>10</v>
      </c>
      <c r="B13">
        <v>0</v>
      </c>
      <c r="C13">
        <v>1</v>
      </c>
      <c r="D13">
        <v>0</v>
      </c>
    </row>
    <row r="14" spans="1:4" x14ac:dyDescent="0.3">
      <c r="A14" t="s">
        <v>81</v>
      </c>
      <c r="B14">
        <v>0</v>
      </c>
      <c r="C14">
        <v>0</v>
      </c>
      <c r="D14">
        <v>1</v>
      </c>
    </row>
    <row r="15" spans="1:4" x14ac:dyDescent="0.3">
      <c r="A15" t="s">
        <v>123</v>
      </c>
      <c r="B15">
        <v>0</v>
      </c>
      <c r="C15">
        <v>0</v>
      </c>
      <c r="D15">
        <v>0</v>
      </c>
    </row>
    <row r="16" spans="1:4" x14ac:dyDescent="0.3">
      <c r="A16" t="s">
        <v>19</v>
      </c>
      <c r="B16">
        <v>0</v>
      </c>
      <c r="C16">
        <v>0</v>
      </c>
      <c r="D16">
        <v>0</v>
      </c>
    </row>
    <row r="17" spans="1:4" x14ac:dyDescent="0.3">
      <c r="A17" t="s">
        <v>95</v>
      </c>
      <c r="B17">
        <v>0</v>
      </c>
      <c r="C17">
        <v>0</v>
      </c>
      <c r="D17">
        <v>1</v>
      </c>
    </row>
    <row r="18" spans="1:4" x14ac:dyDescent="0.3">
      <c r="A18" t="s">
        <v>89</v>
      </c>
      <c r="B18">
        <v>0</v>
      </c>
      <c r="C18">
        <v>0</v>
      </c>
      <c r="D18">
        <v>1</v>
      </c>
    </row>
    <row r="19" spans="1:4" x14ac:dyDescent="0.3">
      <c r="A19" t="s">
        <v>124</v>
      </c>
      <c r="B19">
        <v>0</v>
      </c>
      <c r="C19">
        <v>0</v>
      </c>
      <c r="D1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5CC82-E700-4E36-A788-E8DB52336BCB}">
  <dimension ref="A1:B8"/>
  <sheetViews>
    <sheetView workbookViewId="0">
      <selection activeCell="B4" sqref="B4"/>
    </sheetView>
  </sheetViews>
  <sheetFormatPr defaultRowHeight="13" x14ac:dyDescent="0.3"/>
  <sheetData>
    <row r="1" spans="1:2" x14ac:dyDescent="0.3">
      <c r="A1" s="2" t="s">
        <v>5</v>
      </c>
      <c r="B1" s="2" t="s">
        <v>88</v>
      </c>
    </row>
    <row r="2" spans="1:2" x14ac:dyDescent="0.3">
      <c r="A2" s="1" t="s">
        <v>81</v>
      </c>
      <c r="B2" s="1">
        <v>0</v>
      </c>
    </row>
    <row r="3" spans="1:2" x14ac:dyDescent="0.3">
      <c r="A3" s="1" t="s">
        <v>89</v>
      </c>
      <c r="B3" s="1">
        <v>0</v>
      </c>
    </row>
    <row r="4" spans="1:2" x14ac:dyDescent="0.3">
      <c r="A4" s="1" t="s">
        <v>83</v>
      </c>
      <c r="B4" s="1">
        <v>1</v>
      </c>
    </row>
    <row r="5" spans="1:2" x14ac:dyDescent="0.3">
      <c r="A5" s="1" t="s">
        <v>85</v>
      </c>
      <c r="B5" s="1">
        <v>2</v>
      </c>
    </row>
    <row r="6" spans="1:2" x14ac:dyDescent="0.3">
      <c r="A6" s="1" t="s">
        <v>84</v>
      </c>
      <c r="B6" s="1">
        <v>3</v>
      </c>
    </row>
    <row r="7" spans="1:2" x14ac:dyDescent="0.3">
      <c r="A7" s="1" t="s">
        <v>82</v>
      </c>
      <c r="B7" s="1">
        <v>5</v>
      </c>
    </row>
    <row r="8" spans="1:2" x14ac:dyDescent="0.3">
      <c r="A8" s="1" t="s">
        <v>87</v>
      </c>
      <c r="B8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Original</vt:lpstr>
      <vt:lpstr>Sample GPA</vt:lpstr>
      <vt:lpstr>Estimator</vt:lpstr>
      <vt:lpstr>Grade Table</vt:lpstr>
      <vt:lpstr>Term Table</vt:lpstr>
      <vt:lpstr>GPtable</vt:lpstr>
      <vt:lpstr>PtsTable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Samuel D. Webster</cp:lastModifiedBy>
  <cp:lastPrinted>2021-05-11T13:36:50Z</cp:lastPrinted>
  <dcterms:created xsi:type="dcterms:W3CDTF">2021-05-10T13:38:47Z</dcterms:created>
  <dcterms:modified xsi:type="dcterms:W3CDTF">2021-05-21T15:28:44Z</dcterms:modified>
</cp:coreProperties>
</file>