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8_{7CA1CC34-1DFB-49FA-89EF-C647B0130B70}" xr6:coauthVersionLast="47" xr6:coauthVersionMax="47" xr10:uidLastSave="{00000000-0000-0000-0000-000000000000}"/>
  <bookViews>
    <workbookView xWindow="-110" yWindow="-110" windowWidth="19420" windowHeight="10420" xr2:uid="{BB7B08BD-BCAC-40DC-BCB7-595A34C03058}"/>
  </bookViews>
  <sheets>
    <sheet name="Raw Data" sheetId="4" r:id="rId1"/>
    <sheet name="Fixed" sheetId="5" r:id="rId2"/>
    <sheet name="Simple GPA" sheetId="1" r:id="rId3"/>
    <sheet name="Grade table" sheetId="2" r:id="rId4"/>
    <sheet name="GPA est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B9" i="3"/>
  <c r="M32" i="5"/>
  <c r="L32" i="5"/>
  <c r="H32" i="5"/>
  <c r="A32" i="5"/>
  <c r="A31" i="5"/>
  <c r="H31" i="5"/>
  <c r="J18" i="5"/>
  <c r="L18" i="5"/>
  <c r="M18" i="5"/>
  <c r="J19" i="5"/>
  <c r="L19" i="5"/>
  <c r="M19" i="5"/>
  <c r="J20" i="5"/>
  <c r="L20" i="5"/>
  <c r="M20" i="5"/>
  <c r="J5" i="5"/>
  <c r="L5" i="5"/>
  <c r="M5" i="5"/>
  <c r="J21" i="5"/>
  <c r="L21" i="5"/>
  <c r="M21" i="5"/>
  <c r="J22" i="5"/>
  <c r="L22" i="5"/>
  <c r="M22" i="5"/>
  <c r="J6" i="5"/>
  <c r="L6" i="5"/>
  <c r="M6" i="5"/>
  <c r="J7" i="5"/>
  <c r="L7" i="5"/>
  <c r="M7" i="5"/>
  <c r="J23" i="5"/>
  <c r="L23" i="5"/>
  <c r="M23" i="5"/>
  <c r="J29" i="5"/>
  <c r="L29" i="5"/>
  <c r="M29" i="5"/>
  <c r="J8" i="5"/>
  <c r="L8" i="5"/>
  <c r="M8" i="5"/>
  <c r="J9" i="5"/>
  <c r="L9" i="5"/>
  <c r="M9" i="5"/>
  <c r="J24" i="5"/>
  <c r="L24" i="5"/>
  <c r="M24" i="5"/>
  <c r="J25" i="5"/>
  <c r="L25" i="5"/>
  <c r="M25" i="5"/>
  <c r="J26" i="5"/>
  <c r="L26" i="5"/>
  <c r="M26" i="5"/>
  <c r="J10" i="5"/>
  <c r="L10" i="5"/>
  <c r="M10" i="5"/>
  <c r="J11" i="5"/>
  <c r="L11" i="5"/>
  <c r="M11" i="5"/>
  <c r="J2" i="5"/>
  <c r="L2" i="5"/>
  <c r="M2" i="5"/>
  <c r="J27" i="5"/>
  <c r="L27" i="5"/>
  <c r="M27" i="5"/>
  <c r="J28" i="5"/>
  <c r="L28" i="5"/>
  <c r="M28" i="5"/>
  <c r="J12" i="5"/>
  <c r="L12" i="5"/>
  <c r="M12" i="5"/>
  <c r="J13" i="5"/>
  <c r="L13" i="5"/>
  <c r="M13" i="5"/>
  <c r="J14" i="5"/>
  <c r="L14" i="5"/>
  <c r="M14" i="5"/>
  <c r="J3" i="5"/>
  <c r="L3" i="5"/>
  <c r="M3" i="5"/>
  <c r="J4" i="5"/>
  <c r="L4" i="5"/>
  <c r="M4" i="5"/>
  <c r="J15" i="5"/>
  <c r="L15" i="5"/>
  <c r="M15" i="5"/>
  <c r="J16" i="5"/>
  <c r="L16" i="5"/>
  <c r="M16" i="5"/>
  <c r="M17" i="5"/>
  <c r="L17" i="5"/>
  <c r="J17" i="5"/>
  <c r="B4" i="3"/>
  <c r="L31" i="5" l="1"/>
  <c r="M31" i="5"/>
  <c r="D9" i="3"/>
  <c r="K17" i="5"/>
  <c r="K3" i="5"/>
  <c r="K28" i="5"/>
  <c r="K10" i="5"/>
  <c r="K9" i="5"/>
  <c r="K7" i="5"/>
  <c r="K5" i="5"/>
  <c r="K4" i="5"/>
  <c r="K12" i="5"/>
  <c r="K24" i="5"/>
  <c r="K23" i="5"/>
  <c r="K11" i="5"/>
  <c r="K26" i="5"/>
  <c r="K6" i="5"/>
  <c r="K32" i="5" s="1"/>
  <c r="J32" i="5" s="1"/>
  <c r="K20" i="5"/>
  <c r="K18" i="5"/>
  <c r="K16" i="5"/>
  <c r="K27" i="5"/>
  <c r="K8" i="5"/>
  <c r="K21" i="5"/>
  <c r="K15" i="5"/>
  <c r="K13" i="5"/>
  <c r="K2" i="5"/>
  <c r="K25" i="5"/>
  <c r="K29" i="5"/>
  <c r="K22" i="5"/>
  <c r="K19" i="5"/>
  <c r="K14" i="5"/>
  <c r="D7" i="3"/>
  <c r="M6" i="1"/>
  <c r="L6" i="1"/>
  <c r="J6" i="1"/>
  <c r="H8" i="1"/>
  <c r="M5" i="1"/>
  <c r="M4" i="1"/>
  <c r="M2" i="1"/>
  <c r="M3" i="1"/>
  <c r="L5" i="1"/>
  <c r="L4" i="1"/>
  <c r="L2" i="1"/>
  <c r="L3" i="1"/>
  <c r="J5" i="1"/>
  <c r="K5" i="1" s="1"/>
  <c r="J4" i="1"/>
  <c r="K4" i="1" s="1"/>
  <c r="J2" i="1"/>
  <c r="K2" i="1" s="1"/>
  <c r="J3" i="1"/>
  <c r="K3" i="1" s="1"/>
  <c r="D2" i="3"/>
  <c r="C4" i="3"/>
  <c r="D4" i="3" s="1"/>
  <c r="H3" i="2"/>
  <c r="H4" i="2"/>
  <c r="H2" i="2"/>
  <c r="D8" i="3" l="1"/>
  <c r="E8" i="3" s="1"/>
  <c r="D3" i="3"/>
  <c r="K31" i="5"/>
  <c r="J31" i="5" s="1"/>
  <c r="M8" i="1"/>
  <c r="K6" i="1"/>
  <c r="K8" i="1" s="1"/>
  <c r="L8" i="1"/>
  <c r="J8" i="1" l="1"/>
</calcChain>
</file>

<file path=xl/sharedStrings.xml><?xml version="1.0" encoding="utf-8"?>
<sst xmlns="http://schemas.openxmlformats.org/spreadsheetml/2006/main" count="350" uniqueCount="159">
  <si>
    <t>Order</t>
  </si>
  <si>
    <t>Year</t>
  </si>
  <si>
    <t>Sem</t>
  </si>
  <si>
    <t>Dept</t>
  </si>
  <si>
    <t>Num</t>
  </si>
  <si>
    <t>Sec</t>
  </si>
  <si>
    <t>Title</t>
  </si>
  <si>
    <t>Cred</t>
  </si>
  <si>
    <t>Grade</t>
  </si>
  <si>
    <t>Grade Pts</t>
  </si>
  <si>
    <t>Honor Pts</t>
  </si>
  <si>
    <t>ATT Cred</t>
  </si>
  <si>
    <t>Earn Cred</t>
  </si>
  <si>
    <t>FA</t>
  </si>
  <si>
    <t>ART</t>
  </si>
  <si>
    <t>Intro sculpture</t>
  </si>
  <si>
    <t>A</t>
  </si>
  <si>
    <t>LIB</t>
  </si>
  <si>
    <t>Engaging Communities</t>
  </si>
  <si>
    <t>D</t>
  </si>
  <si>
    <t>PSY</t>
  </si>
  <si>
    <t>Intro to psych</t>
  </si>
  <si>
    <t>B-</t>
  </si>
  <si>
    <t>MAT</t>
  </si>
  <si>
    <t>Calc one variable</t>
  </si>
  <si>
    <t>AP</t>
  </si>
  <si>
    <t>Totals</t>
  </si>
  <si>
    <t>Letter</t>
  </si>
  <si>
    <t>Grade Points</t>
  </si>
  <si>
    <t>Attempt</t>
  </si>
  <si>
    <t>Earned</t>
  </si>
  <si>
    <t>My Grade</t>
  </si>
  <si>
    <t>My Pts</t>
  </si>
  <si>
    <t>B</t>
  </si>
  <si>
    <t>A-</t>
  </si>
  <si>
    <t>B+</t>
  </si>
  <si>
    <t>C+</t>
  </si>
  <si>
    <t>C</t>
  </si>
  <si>
    <t>C-</t>
  </si>
  <si>
    <t>D+</t>
  </si>
  <si>
    <t>D-</t>
  </si>
  <si>
    <t>F</t>
  </si>
  <si>
    <t>I</t>
  </si>
  <si>
    <t>P</t>
  </si>
  <si>
    <t>TR</t>
  </si>
  <si>
    <t>W</t>
  </si>
  <si>
    <t>Credits</t>
  </si>
  <si>
    <t>GPA</t>
  </si>
  <si>
    <t>Points</t>
  </si>
  <si>
    <t>JT</t>
  </si>
  <si>
    <t>CIT</t>
  </si>
  <si>
    <t>Principles of CIT</t>
  </si>
  <si>
    <t>Current</t>
  </si>
  <si>
    <t>Next Time</t>
  </si>
  <si>
    <t>Overall</t>
  </si>
  <si>
    <t>My Goal</t>
  </si>
  <si>
    <t>I need</t>
  </si>
  <si>
    <t>01/AP</t>
  </si>
  <si>
    <t>L.POL-101 *AP* Issue American Politics-EI</t>
  </si>
  <si>
    <t>L.HIS-175 *AP* Themes in World History-EI</t>
  </si>
  <si>
    <t>L.HIS-122 *AP* US History Since 1865</t>
  </si>
  <si>
    <t>L.HIS-121 *AP* U S History to 1877</t>
  </si>
  <si>
    <t>19/FA</t>
  </si>
  <si>
    <t>L.PSY-285 01 Drugs &amp; Human Behavior-ES</t>
  </si>
  <si>
    <t>L.LIB-101 07 Engaging Differences-FD</t>
  </si>
  <si>
    <t>L.ENG-111 03 Critical Writing-WC</t>
  </si>
  <si>
    <t>L.COM-110 05 Oral Comm as Critical Inquiry</t>
  </si>
  <si>
    <t>L.ACC-227 01 Managerial Accounting</t>
  </si>
  <si>
    <t>20/JA</t>
  </si>
  <si>
    <t>L.POL-203 01 Road to the White House</t>
  </si>
  <si>
    <t>20/SP</t>
  </si>
  <si>
    <t>L.HON-102 01 Freedom to Speak &amp; Think-FC</t>
  </si>
  <si>
    <t>L.ENG-253 21 Native Voices Native Lives-EC</t>
  </si>
  <si>
    <t>NC</t>
  </si>
  <si>
    <t>L.ECO-221 02 Prin of Microeconomics-QR</t>
  </si>
  <si>
    <t>L.BUS-250 01 Business Statistics</t>
  </si>
  <si>
    <t>L.ACC-228 01 Financial Accounting</t>
  </si>
  <si>
    <t>20/FA</t>
  </si>
  <si>
    <t>Y</t>
  </si>
  <si>
    <t>L.MAT-150 01 Calc of One Variable I-FM</t>
  </si>
  <si>
    <t>L.LIB-235 04 Catholicism &amp; Stoicism-CT</t>
  </si>
  <si>
    <t>L.CFP-310 01 Portfolio Management &amp; Comm.</t>
  </si>
  <si>
    <t>L.BUS-230 02 Prin of Management</t>
  </si>
  <si>
    <t>21/SP</t>
  </si>
  <si>
    <t>L.EGR-116 01 Intro Robotics Programming-ES</t>
  </si>
  <si>
    <t>L.ECO-236 01 Quest Ethical Development-AV</t>
  </si>
  <si>
    <t>L.DAT-100 01 Overview of Data Science-QR</t>
  </si>
  <si>
    <t>L.BUS-240 01 Principles of Marketing</t>
  </si>
  <si>
    <t>21/FA</t>
  </si>
  <si>
    <t>ZZ- Withdrew: 12-17-21</t>
  </si>
  <si>
    <t>L.DAT-200 01 Tools &amp; Methods for Analytics</t>
  </si>
  <si>
    <t>L.BUS-350 02 Managerial Finance</t>
  </si>
  <si>
    <t>L.BAN-310 01 Data Visualization</t>
  </si>
  <si>
    <t>L.ACC-331 01 Intermed Financial Acct I</t>
  </si>
  <si>
    <t>Term</t>
  </si>
  <si>
    <t>Repeat</t>
  </si>
  <si>
    <t>CEUs</t>
  </si>
  <si>
    <t>Course/Section and Title</t>
  </si>
  <si>
    <t>Rec #</t>
  </si>
  <si>
    <t>SP</t>
  </si>
  <si>
    <t>JA</t>
  </si>
  <si>
    <t>ACC</t>
  </si>
  <si>
    <t>Intermed Financial Acct I</t>
  </si>
  <si>
    <t>BAN</t>
  </si>
  <si>
    <t>Data Visualization</t>
  </si>
  <si>
    <t>BUS</t>
  </si>
  <si>
    <t>Managerial Finance</t>
  </si>
  <si>
    <t>DAT</t>
  </si>
  <si>
    <t>Tools &amp; Methods for Analytics</t>
  </si>
  <si>
    <t>Principles of Marketing</t>
  </si>
  <si>
    <t>ECO</t>
  </si>
  <si>
    <t>EGR</t>
  </si>
  <si>
    <t>Prin of Management</t>
  </si>
  <si>
    <t>CFP</t>
  </si>
  <si>
    <t>Portfolio Management &amp; Comm.</t>
  </si>
  <si>
    <t>Financial Accounting</t>
  </si>
  <si>
    <t>Business Statistics</t>
  </si>
  <si>
    <t>ENG</t>
  </si>
  <si>
    <t>HON</t>
  </si>
  <si>
    <t>POL</t>
  </si>
  <si>
    <t>Road to the White House</t>
  </si>
  <si>
    <t>Managerial Accounting</t>
  </si>
  <si>
    <t>COM</t>
  </si>
  <si>
    <t>Oral Comm as Critical Inquiry</t>
  </si>
  <si>
    <t>HIS</t>
  </si>
  <si>
    <t>*AP</t>
  </si>
  <si>
    <t>* U S History to 1877</t>
  </si>
  <si>
    <t>* US History Since 1865</t>
  </si>
  <si>
    <t>Calc of One Variable I</t>
  </si>
  <si>
    <t>FM</t>
  </si>
  <si>
    <t>Overview of Data Science</t>
  </si>
  <si>
    <t>QR</t>
  </si>
  <si>
    <t>Quest Ethical Development</t>
  </si>
  <si>
    <t>AV</t>
  </si>
  <si>
    <t>Intro Robotics Programming</t>
  </si>
  <si>
    <t>ES</t>
  </si>
  <si>
    <t>Catholicism &amp; Stoicism</t>
  </si>
  <si>
    <t>CT</t>
  </si>
  <si>
    <t>Prin of Microeconomics</t>
  </si>
  <si>
    <t>Native Voices Native Lives</t>
  </si>
  <si>
    <t>EC</t>
  </si>
  <si>
    <t>Freedom to Speak &amp; Think</t>
  </si>
  <si>
    <t>FC</t>
  </si>
  <si>
    <t>Critical Writing</t>
  </si>
  <si>
    <t>WC</t>
  </si>
  <si>
    <t>Engaging Differences</t>
  </si>
  <si>
    <t>FD</t>
  </si>
  <si>
    <t>Drugs &amp; Human Behavior</t>
  </si>
  <si>
    <t>* Themes in World History</t>
  </si>
  <si>
    <t>EI</t>
  </si>
  <si>
    <t>* Issue American Politics</t>
  </si>
  <si>
    <t>Code</t>
  </si>
  <si>
    <t>Grand Total</t>
  </si>
  <si>
    <t>Type</t>
  </si>
  <si>
    <t>Maj</t>
  </si>
  <si>
    <t>GE</t>
  </si>
  <si>
    <t>Min</t>
  </si>
  <si>
    <t>ELE</t>
  </si>
  <si>
    <t>Select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</si>
</sst>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164" fontId="3" fillId="0" borderId="0" xfId="1" applyNumberFormat="1" applyFont="1"/>
    <xf numFmtId="43" fontId="3" fillId="0" borderId="0" xfId="1" applyFont="1"/>
    <xf numFmtId="165" fontId="3" fillId="0" borderId="0" xfId="1" applyNumberFormat="1" applyFont="1"/>
    <xf numFmtId="166" fontId="3" fillId="0" borderId="0" xfId="1" applyNumberFormat="1" applyFont="1"/>
    <xf numFmtId="0" fontId="2" fillId="0" borderId="0" xfId="0" applyFont="1" applyAlignment="1">
      <alignment horizontal="left" wrapText="1"/>
    </xf>
    <xf numFmtId="166" fontId="3" fillId="2" borderId="0" xfId="1" applyNumberFormat="1" applyFont="1" applyFill="1"/>
    <xf numFmtId="165" fontId="3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54DF0-83B5-4FE8-9EBF-A4CFA1722F2C}">
  <dimension ref="A1:F30"/>
  <sheetViews>
    <sheetView tabSelected="1" workbookViewId="0"/>
  </sheetViews>
  <sheetFormatPr defaultRowHeight="14.5" x14ac:dyDescent="0.35"/>
  <sheetData>
    <row r="1" spans="1:6" x14ac:dyDescent="0.35">
      <c r="A1" t="s">
        <v>97</v>
      </c>
      <c r="B1" t="s">
        <v>8</v>
      </c>
      <c r="C1" t="s">
        <v>46</v>
      </c>
      <c r="D1" t="s">
        <v>96</v>
      </c>
      <c r="E1" t="s">
        <v>95</v>
      </c>
      <c r="F1" t="s">
        <v>94</v>
      </c>
    </row>
    <row r="2" spans="1:6" x14ac:dyDescent="0.35">
      <c r="A2" t="s">
        <v>93</v>
      </c>
      <c r="B2" t="s">
        <v>34</v>
      </c>
      <c r="C2">
        <v>3</v>
      </c>
      <c r="F2" t="s">
        <v>88</v>
      </c>
    </row>
    <row r="3" spans="1:6" x14ac:dyDescent="0.35">
      <c r="A3" t="s">
        <v>92</v>
      </c>
      <c r="B3" t="s">
        <v>33</v>
      </c>
      <c r="C3">
        <v>3</v>
      </c>
      <c r="F3" t="s">
        <v>88</v>
      </c>
    </row>
    <row r="4" spans="1:6" x14ac:dyDescent="0.35">
      <c r="A4" t="s">
        <v>91</v>
      </c>
      <c r="B4" t="s">
        <v>16</v>
      </c>
      <c r="C4">
        <v>3</v>
      </c>
      <c r="F4" t="s">
        <v>88</v>
      </c>
    </row>
    <row r="5" spans="1:6" x14ac:dyDescent="0.35">
      <c r="A5" t="s">
        <v>90</v>
      </c>
      <c r="B5" t="s">
        <v>34</v>
      </c>
      <c r="C5">
        <v>3</v>
      </c>
      <c r="F5" t="s">
        <v>88</v>
      </c>
    </row>
    <row r="6" spans="1:6" x14ac:dyDescent="0.35">
      <c r="A6" t="s">
        <v>79</v>
      </c>
      <c r="B6" t="s">
        <v>33</v>
      </c>
      <c r="C6">
        <v>4</v>
      </c>
      <c r="F6" t="s">
        <v>88</v>
      </c>
    </row>
    <row r="7" spans="1:6" x14ac:dyDescent="0.35">
      <c r="A7" t="s">
        <v>89</v>
      </c>
      <c r="C7">
        <v>0</v>
      </c>
      <c r="F7" t="s">
        <v>88</v>
      </c>
    </row>
    <row r="8" spans="1:6" x14ac:dyDescent="0.35">
      <c r="A8" t="s">
        <v>87</v>
      </c>
      <c r="B8" t="s">
        <v>33</v>
      </c>
      <c r="C8">
        <v>3</v>
      </c>
      <c r="F8" t="s">
        <v>83</v>
      </c>
    </row>
    <row r="9" spans="1:6" x14ac:dyDescent="0.35">
      <c r="A9" t="s">
        <v>86</v>
      </c>
      <c r="B9" t="s">
        <v>16</v>
      </c>
      <c r="C9">
        <v>3</v>
      </c>
      <c r="F9" t="s">
        <v>83</v>
      </c>
    </row>
    <row r="10" spans="1:6" x14ac:dyDescent="0.35">
      <c r="A10" t="s">
        <v>85</v>
      </c>
      <c r="B10" t="s">
        <v>34</v>
      </c>
      <c r="C10">
        <v>3</v>
      </c>
      <c r="F10" t="s">
        <v>83</v>
      </c>
    </row>
    <row r="11" spans="1:6" x14ac:dyDescent="0.35">
      <c r="A11" t="s">
        <v>84</v>
      </c>
      <c r="B11" t="s">
        <v>38</v>
      </c>
      <c r="C11">
        <v>4</v>
      </c>
      <c r="F11" t="s">
        <v>83</v>
      </c>
    </row>
    <row r="12" spans="1:6" x14ac:dyDescent="0.35">
      <c r="A12" t="s">
        <v>82</v>
      </c>
      <c r="B12" t="s">
        <v>33</v>
      </c>
      <c r="C12">
        <v>3</v>
      </c>
      <c r="F12" t="s">
        <v>77</v>
      </c>
    </row>
    <row r="13" spans="1:6" x14ac:dyDescent="0.35">
      <c r="A13" t="s">
        <v>81</v>
      </c>
      <c r="B13" t="s">
        <v>38</v>
      </c>
      <c r="C13">
        <v>3</v>
      </c>
      <c r="F13" t="s">
        <v>77</v>
      </c>
    </row>
    <row r="14" spans="1:6" x14ac:dyDescent="0.35">
      <c r="A14" t="s">
        <v>80</v>
      </c>
      <c r="B14" t="s">
        <v>33</v>
      </c>
      <c r="C14">
        <v>3</v>
      </c>
      <c r="F14" t="s">
        <v>77</v>
      </c>
    </row>
    <row r="15" spans="1:6" x14ac:dyDescent="0.35">
      <c r="A15" t="s">
        <v>79</v>
      </c>
      <c r="B15" t="s">
        <v>41</v>
      </c>
      <c r="C15">
        <v>0</v>
      </c>
      <c r="E15" t="s">
        <v>78</v>
      </c>
      <c r="F15" t="s">
        <v>77</v>
      </c>
    </row>
    <row r="16" spans="1:6" x14ac:dyDescent="0.35">
      <c r="A16" t="s">
        <v>76</v>
      </c>
      <c r="B16" t="s">
        <v>43</v>
      </c>
      <c r="C16">
        <v>3</v>
      </c>
      <c r="F16" t="s">
        <v>70</v>
      </c>
    </row>
    <row r="17" spans="1:6" x14ac:dyDescent="0.35">
      <c r="A17" t="s">
        <v>75</v>
      </c>
      <c r="B17" t="s">
        <v>43</v>
      </c>
      <c r="C17">
        <v>3</v>
      </c>
      <c r="F17" t="s">
        <v>70</v>
      </c>
    </row>
    <row r="18" spans="1:6" x14ac:dyDescent="0.35">
      <c r="A18" t="s">
        <v>74</v>
      </c>
      <c r="B18" t="s">
        <v>73</v>
      </c>
      <c r="C18">
        <v>0</v>
      </c>
      <c r="F18" t="s">
        <v>70</v>
      </c>
    </row>
    <row r="19" spans="1:6" x14ac:dyDescent="0.35">
      <c r="A19" t="s">
        <v>72</v>
      </c>
      <c r="B19" t="s">
        <v>43</v>
      </c>
      <c r="C19">
        <v>3</v>
      </c>
      <c r="F19" t="s">
        <v>70</v>
      </c>
    </row>
    <row r="20" spans="1:6" x14ac:dyDescent="0.35">
      <c r="A20" t="s">
        <v>71</v>
      </c>
      <c r="B20" t="s">
        <v>34</v>
      </c>
      <c r="C20">
        <v>3</v>
      </c>
      <c r="F20" t="s">
        <v>70</v>
      </c>
    </row>
    <row r="21" spans="1:6" x14ac:dyDescent="0.35">
      <c r="A21" t="s">
        <v>69</v>
      </c>
      <c r="B21" t="s">
        <v>33</v>
      </c>
      <c r="C21">
        <v>3</v>
      </c>
      <c r="F21" t="s">
        <v>68</v>
      </c>
    </row>
    <row r="22" spans="1:6" x14ac:dyDescent="0.35">
      <c r="A22" t="s">
        <v>67</v>
      </c>
      <c r="B22" t="s">
        <v>16</v>
      </c>
      <c r="C22">
        <v>3</v>
      </c>
      <c r="F22" t="s">
        <v>62</v>
      </c>
    </row>
    <row r="23" spans="1:6" x14ac:dyDescent="0.35">
      <c r="A23" t="s">
        <v>66</v>
      </c>
      <c r="B23" t="s">
        <v>35</v>
      </c>
      <c r="C23">
        <v>3</v>
      </c>
      <c r="F23" t="s">
        <v>62</v>
      </c>
    </row>
    <row r="24" spans="1:6" x14ac:dyDescent="0.35">
      <c r="A24" t="s">
        <v>65</v>
      </c>
      <c r="B24" t="s">
        <v>33</v>
      </c>
      <c r="C24">
        <v>3</v>
      </c>
      <c r="F24" t="s">
        <v>62</v>
      </c>
    </row>
    <row r="25" spans="1:6" x14ac:dyDescent="0.35">
      <c r="A25" t="s">
        <v>64</v>
      </c>
      <c r="B25" t="s">
        <v>35</v>
      </c>
      <c r="C25">
        <v>3</v>
      </c>
      <c r="F25" t="s">
        <v>62</v>
      </c>
    </row>
    <row r="26" spans="1:6" x14ac:dyDescent="0.35">
      <c r="A26" t="s">
        <v>63</v>
      </c>
      <c r="B26" t="s">
        <v>16</v>
      </c>
      <c r="C26">
        <v>4</v>
      </c>
      <c r="F26" t="s">
        <v>62</v>
      </c>
    </row>
    <row r="27" spans="1:6" x14ac:dyDescent="0.35">
      <c r="A27" t="s">
        <v>61</v>
      </c>
      <c r="B27">
        <v>5</v>
      </c>
      <c r="C27">
        <v>3</v>
      </c>
      <c r="F27" t="s">
        <v>57</v>
      </c>
    </row>
    <row r="28" spans="1:6" x14ac:dyDescent="0.35">
      <c r="A28" t="s">
        <v>60</v>
      </c>
      <c r="B28">
        <v>5</v>
      </c>
      <c r="C28">
        <v>3</v>
      </c>
      <c r="F28" t="s">
        <v>57</v>
      </c>
    </row>
    <row r="29" spans="1:6" x14ac:dyDescent="0.35">
      <c r="A29" t="s">
        <v>59</v>
      </c>
      <c r="B29">
        <v>3</v>
      </c>
      <c r="C29">
        <v>3</v>
      </c>
      <c r="F29" t="s">
        <v>57</v>
      </c>
    </row>
    <row r="30" spans="1:6" x14ac:dyDescent="0.35">
      <c r="A30" t="s">
        <v>58</v>
      </c>
      <c r="B30">
        <v>4</v>
      </c>
      <c r="C30">
        <v>3</v>
      </c>
      <c r="F30" t="s">
        <v>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0C63-D911-4AD5-A402-92DED9ACFE6E}">
  <dimension ref="A1:V63"/>
  <sheetViews>
    <sheetView workbookViewId="0">
      <pane ySplit="1" topLeftCell="A21" activePane="bottomLeft" state="frozen"/>
      <selection pane="bottomLeft" activeCell="C36" sqref="C36"/>
    </sheetView>
  </sheetViews>
  <sheetFormatPr defaultRowHeight="14.5" x14ac:dyDescent="0.35"/>
  <cols>
    <col min="1" max="1" width="3.90625" bestFit="1" customWidth="1"/>
    <col min="2" max="2" width="4.1796875" bestFit="1" customWidth="1"/>
    <col min="3" max="3" width="4.453125" customWidth="1"/>
    <col min="4" max="5" width="3.6328125" bestFit="1" customWidth="1"/>
    <col min="6" max="6" width="2.90625" bestFit="1" customWidth="1"/>
    <col min="7" max="7" width="19.81640625" bestFit="1" customWidth="1"/>
    <col min="8" max="8" width="5.6328125" bestFit="1" customWidth="1"/>
    <col min="9" max="9" width="4.36328125" bestFit="1" customWidth="1"/>
    <col min="10" max="13" width="7.1796875" customWidth="1"/>
    <col min="14" max="14" width="5" customWidth="1"/>
    <col min="15" max="15" width="3.6328125" bestFit="1" customWidth="1"/>
  </cols>
  <sheetData>
    <row r="1" spans="1:22" x14ac:dyDescent="0.35">
      <c r="A1" s="1" t="s">
        <v>98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151</v>
      </c>
      <c r="O1" s="1" t="s">
        <v>153</v>
      </c>
      <c r="P1" s="1"/>
      <c r="Q1" s="1"/>
      <c r="R1" s="2"/>
      <c r="S1" s="2"/>
      <c r="T1" s="2"/>
      <c r="U1" s="2"/>
      <c r="V1" s="2"/>
    </row>
    <row r="2" spans="1:22" x14ac:dyDescent="0.35">
      <c r="A2" s="6">
        <v>19</v>
      </c>
      <c r="B2" s="2">
        <v>20</v>
      </c>
      <c r="C2" s="2" t="s">
        <v>100</v>
      </c>
      <c r="D2" s="2" t="s">
        <v>119</v>
      </c>
      <c r="E2" s="2">
        <v>203</v>
      </c>
      <c r="F2" s="2">
        <v>1</v>
      </c>
      <c r="G2" s="2" t="s">
        <v>120</v>
      </c>
      <c r="H2" s="2">
        <v>3</v>
      </c>
      <c r="I2" s="2" t="s">
        <v>33</v>
      </c>
      <c r="J2" s="3">
        <f>IF(ISBLANK($I2),0,VLOOKUP($I2,'Grade table'!$B$2:$E$22,2,FALSE))</f>
        <v>3</v>
      </c>
      <c r="K2" s="3">
        <f t="shared" ref="K2:K29" si="0">J2*M2</f>
        <v>9</v>
      </c>
      <c r="L2" s="3">
        <f>IF(ISBLANK($I2),0,VLOOKUP($I2,'Grade table'!$B$2:$E$22,3,FALSE)*$H2)</f>
        <v>3</v>
      </c>
      <c r="M2" s="3">
        <f>IF(ISBLANK($I2),0,VLOOKUP($I2,'Grade table'!$B$2:$E$22,4,FALSE)*$H2)</f>
        <v>3</v>
      </c>
      <c r="N2" s="2"/>
      <c r="O2" s="2" t="s">
        <v>157</v>
      </c>
      <c r="P2" s="2"/>
      <c r="Q2" s="2"/>
      <c r="R2" s="2"/>
      <c r="S2" s="2"/>
      <c r="T2" s="2"/>
      <c r="U2" s="2"/>
      <c r="V2" s="2"/>
    </row>
    <row r="3" spans="1:22" x14ac:dyDescent="0.35">
      <c r="A3" s="6">
        <v>25</v>
      </c>
      <c r="B3" s="2">
        <v>1</v>
      </c>
      <c r="C3" s="2" t="s">
        <v>25</v>
      </c>
      <c r="D3" s="2" t="s">
        <v>124</v>
      </c>
      <c r="E3" s="2">
        <v>121</v>
      </c>
      <c r="F3" s="2" t="s">
        <v>125</v>
      </c>
      <c r="G3" s="2" t="s">
        <v>126</v>
      </c>
      <c r="H3" s="2">
        <v>3</v>
      </c>
      <c r="I3" s="2">
        <v>5</v>
      </c>
      <c r="J3" s="3">
        <f>IF(ISBLANK($I3),0,VLOOKUP($I3,'Grade table'!$B$2:$E$22,2,FALSE))</f>
        <v>0</v>
      </c>
      <c r="K3" s="3">
        <f t="shared" si="0"/>
        <v>0</v>
      </c>
      <c r="L3" s="3">
        <f>IF(ISBLANK($I3),0,VLOOKUP($I3,'Grade table'!$B$2:$E$22,3,FALSE)*$H3)</f>
        <v>0</v>
      </c>
      <c r="M3" s="3">
        <f>IF(ISBLANK($I3),0,VLOOKUP($I3,'Grade table'!$B$2:$E$22,4,FALSE)*$H3)</f>
        <v>3</v>
      </c>
      <c r="N3" s="2"/>
      <c r="O3" s="2" t="s">
        <v>157</v>
      </c>
      <c r="P3" s="2"/>
      <c r="Q3" s="2"/>
      <c r="R3" s="2"/>
      <c r="S3" s="2"/>
      <c r="T3" s="2"/>
      <c r="U3" s="2"/>
      <c r="V3" s="2"/>
    </row>
    <row r="4" spans="1:22" x14ac:dyDescent="0.35">
      <c r="A4" s="6">
        <v>26</v>
      </c>
      <c r="B4" s="2">
        <v>1</v>
      </c>
      <c r="C4" s="2" t="s">
        <v>25</v>
      </c>
      <c r="D4" s="2" t="s">
        <v>124</v>
      </c>
      <c r="E4" s="2">
        <v>122</v>
      </c>
      <c r="F4" s="2" t="s">
        <v>125</v>
      </c>
      <c r="G4" s="2" t="s">
        <v>127</v>
      </c>
      <c r="H4" s="2">
        <v>3</v>
      </c>
      <c r="I4" s="2">
        <v>5</v>
      </c>
      <c r="J4" s="3">
        <f>IF(ISBLANK($I4),0,VLOOKUP($I4,'Grade table'!$B$2:$E$22,2,FALSE))</f>
        <v>0</v>
      </c>
      <c r="K4" s="3">
        <f t="shared" si="0"/>
        <v>0</v>
      </c>
      <c r="L4" s="3">
        <f>IF(ISBLANK($I4),0,VLOOKUP($I4,'Grade table'!$B$2:$E$22,3,FALSE)*$H4)</f>
        <v>0</v>
      </c>
      <c r="M4" s="3">
        <f>IF(ISBLANK($I4),0,VLOOKUP($I4,'Grade table'!$B$2:$E$22,4,FALSE)*$H4)</f>
        <v>3</v>
      </c>
      <c r="N4" s="2"/>
      <c r="O4" s="2" t="s">
        <v>157</v>
      </c>
      <c r="P4" s="2"/>
      <c r="Q4" s="2"/>
      <c r="R4" s="2"/>
      <c r="S4" s="2"/>
      <c r="T4" s="2"/>
      <c r="U4" s="2"/>
      <c r="V4" s="2"/>
    </row>
    <row r="5" spans="1:22" x14ac:dyDescent="0.35">
      <c r="A5" s="6">
        <v>5</v>
      </c>
      <c r="B5" s="2">
        <v>21</v>
      </c>
      <c r="C5" s="2" t="s">
        <v>13</v>
      </c>
      <c r="D5" s="2" t="s">
        <v>23</v>
      </c>
      <c r="E5" s="2">
        <v>150</v>
      </c>
      <c r="F5" s="2">
        <v>1</v>
      </c>
      <c r="G5" s="2" t="s">
        <v>128</v>
      </c>
      <c r="H5" s="2">
        <v>4</v>
      </c>
      <c r="I5" s="2" t="s">
        <v>33</v>
      </c>
      <c r="J5" s="3">
        <f>IF(ISBLANK($I5),0,VLOOKUP($I5,'Grade table'!$B$2:$E$22,2,FALSE))</f>
        <v>3</v>
      </c>
      <c r="K5" s="3">
        <f t="shared" si="0"/>
        <v>12</v>
      </c>
      <c r="L5" s="3">
        <f>IF(ISBLANK($I5),0,VLOOKUP($I5,'Grade table'!$B$2:$E$22,3,FALSE)*$H5)</f>
        <v>4</v>
      </c>
      <c r="M5" s="3">
        <f>IF(ISBLANK($I5),0,VLOOKUP($I5,'Grade table'!$B$2:$E$22,4,FALSE)*$H5)</f>
        <v>4</v>
      </c>
      <c r="N5" s="2" t="s">
        <v>129</v>
      </c>
      <c r="O5" s="2" t="s">
        <v>155</v>
      </c>
      <c r="P5" s="2"/>
      <c r="Q5" s="2"/>
      <c r="R5" s="2"/>
      <c r="S5" s="2"/>
      <c r="T5" s="2"/>
      <c r="U5" s="2"/>
      <c r="V5" s="2"/>
    </row>
    <row r="6" spans="1:22" x14ac:dyDescent="0.35">
      <c r="A6" s="6">
        <v>8</v>
      </c>
      <c r="B6" s="2">
        <v>21</v>
      </c>
      <c r="C6" s="2" t="s">
        <v>99</v>
      </c>
      <c r="D6" s="2" t="s">
        <v>110</v>
      </c>
      <c r="E6" s="2">
        <v>236</v>
      </c>
      <c r="F6" s="2">
        <v>1</v>
      </c>
      <c r="G6" s="2" t="s">
        <v>132</v>
      </c>
      <c r="H6" s="2">
        <v>3</v>
      </c>
      <c r="I6" s="2" t="s">
        <v>34</v>
      </c>
      <c r="J6" s="3">
        <f>IF(ISBLANK($I6),0,VLOOKUP($I6,'Grade table'!$B$2:$E$22,2,FALSE))</f>
        <v>3.7</v>
      </c>
      <c r="K6" s="3">
        <f t="shared" si="0"/>
        <v>11.100000000000001</v>
      </c>
      <c r="L6" s="3">
        <f>IF(ISBLANK($I6),0,VLOOKUP($I6,'Grade table'!$B$2:$E$22,3,FALSE)*$H6)</f>
        <v>3</v>
      </c>
      <c r="M6" s="3">
        <f>IF(ISBLANK($I6),0,VLOOKUP($I6,'Grade table'!$B$2:$E$22,4,FALSE)*$H6)</f>
        <v>3</v>
      </c>
      <c r="N6" s="2" t="s">
        <v>133</v>
      </c>
      <c r="O6" s="2" t="s">
        <v>155</v>
      </c>
      <c r="P6" s="2"/>
      <c r="Q6" s="2"/>
      <c r="R6" s="2"/>
      <c r="S6" s="2"/>
      <c r="T6" s="2"/>
      <c r="U6" s="2"/>
      <c r="V6" s="2"/>
    </row>
    <row r="7" spans="1:22" x14ac:dyDescent="0.35">
      <c r="A7" s="6">
        <v>9</v>
      </c>
      <c r="B7" s="2">
        <v>21</v>
      </c>
      <c r="C7" s="2" t="s">
        <v>99</v>
      </c>
      <c r="D7" s="2" t="s">
        <v>111</v>
      </c>
      <c r="E7" s="2">
        <v>116</v>
      </c>
      <c r="F7" s="2">
        <v>1</v>
      </c>
      <c r="G7" s="2" t="s">
        <v>134</v>
      </c>
      <c r="H7" s="2">
        <v>4</v>
      </c>
      <c r="I7" s="2" t="s">
        <v>38</v>
      </c>
      <c r="J7" s="3">
        <f>IF(ISBLANK($I7),0,VLOOKUP($I7,'Grade table'!$B$2:$E$22,2,FALSE))</f>
        <v>1.7</v>
      </c>
      <c r="K7" s="3">
        <f t="shared" si="0"/>
        <v>6.8</v>
      </c>
      <c r="L7" s="3">
        <f>IF(ISBLANK($I7),0,VLOOKUP($I7,'Grade table'!$B$2:$E$22,3,FALSE)*$H7)</f>
        <v>4</v>
      </c>
      <c r="M7" s="3">
        <f>IF(ISBLANK($I7),0,VLOOKUP($I7,'Grade table'!$B$2:$E$22,4,FALSE)*$H7)</f>
        <v>4</v>
      </c>
      <c r="N7" s="2" t="s">
        <v>135</v>
      </c>
      <c r="O7" s="2" t="s">
        <v>155</v>
      </c>
      <c r="P7" s="2"/>
      <c r="Q7" s="2"/>
      <c r="R7" s="2"/>
      <c r="S7" s="2"/>
      <c r="T7" s="2"/>
      <c r="U7" s="2"/>
      <c r="V7" s="2"/>
    </row>
    <row r="8" spans="1:22" x14ac:dyDescent="0.35">
      <c r="A8" s="6">
        <v>12</v>
      </c>
      <c r="B8" s="2">
        <v>20</v>
      </c>
      <c r="C8" s="2" t="s">
        <v>13</v>
      </c>
      <c r="D8" s="2" t="s">
        <v>17</v>
      </c>
      <c r="E8" s="2">
        <v>235</v>
      </c>
      <c r="F8" s="2">
        <v>4</v>
      </c>
      <c r="G8" s="2" t="s">
        <v>136</v>
      </c>
      <c r="H8" s="2">
        <v>3</v>
      </c>
      <c r="I8" s="2" t="s">
        <v>33</v>
      </c>
      <c r="J8" s="3">
        <f>IF(ISBLANK($I8),0,VLOOKUP($I8,'Grade table'!$B$2:$E$22,2,FALSE))</f>
        <v>3</v>
      </c>
      <c r="K8" s="3">
        <f t="shared" si="0"/>
        <v>9</v>
      </c>
      <c r="L8" s="3">
        <f>IF(ISBLANK($I8),0,VLOOKUP($I8,'Grade table'!$B$2:$E$22,3,FALSE)*$H8)</f>
        <v>3</v>
      </c>
      <c r="M8" s="3">
        <f>IF(ISBLANK($I8),0,VLOOKUP($I8,'Grade table'!$B$2:$E$22,4,FALSE)*$H8)</f>
        <v>3</v>
      </c>
      <c r="N8" s="2" t="s">
        <v>137</v>
      </c>
      <c r="O8" s="2" t="s">
        <v>155</v>
      </c>
      <c r="P8" s="2"/>
      <c r="Q8" s="2"/>
      <c r="R8" s="2"/>
      <c r="S8" s="2"/>
      <c r="T8" s="2"/>
      <c r="U8" s="2"/>
      <c r="V8" s="2"/>
    </row>
    <row r="9" spans="1:22" x14ac:dyDescent="0.35">
      <c r="A9" s="6">
        <v>13</v>
      </c>
      <c r="B9" s="2">
        <v>20</v>
      </c>
      <c r="C9" s="2" t="s">
        <v>13</v>
      </c>
      <c r="D9" s="2" t="s">
        <v>23</v>
      </c>
      <c r="E9" s="2">
        <v>150</v>
      </c>
      <c r="F9" s="2">
        <v>1</v>
      </c>
      <c r="G9" s="2" t="s">
        <v>128</v>
      </c>
      <c r="H9" s="2">
        <v>0</v>
      </c>
      <c r="I9" s="2" t="s">
        <v>41</v>
      </c>
      <c r="J9" s="3">
        <f>IF(ISBLANK($I9),0,VLOOKUP($I9,'Grade table'!$B$2:$E$22,2,FALSE))</f>
        <v>0</v>
      </c>
      <c r="K9" s="3">
        <f t="shared" si="0"/>
        <v>0</v>
      </c>
      <c r="L9" s="3">
        <f>IF(ISBLANK($I9),0,VLOOKUP($I9,'Grade table'!$B$2:$E$22,3,FALSE)*$H9)</f>
        <v>0</v>
      </c>
      <c r="M9" s="3">
        <f>IF(ISBLANK($I9),0,VLOOKUP($I9,'Grade table'!$B$2:$E$22,4,FALSE)*$H9)</f>
        <v>0</v>
      </c>
      <c r="N9" s="2" t="s">
        <v>129</v>
      </c>
      <c r="O9" s="2" t="s">
        <v>155</v>
      </c>
      <c r="P9" s="2"/>
      <c r="Q9" s="2"/>
      <c r="R9" s="2"/>
      <c r="S9" s="2"/>
      <c r="T9" s="2"/>
      <c r="U9" s="2"/>
      <c r="V9" s="2"/>
    </row>
    <row r="10" spans="1:22" x14ac:dyDescent="0.35">
      <c r="A10" s="6">
        <v>17</v>
      </c>
      <c r="B10" s="2">
        <v>20</v>
      </c>
      <c r="C10" s="2" t="s">
        <v>99</v>
      </c>
      <c r="D10" s="2" t="s">
        <v>117</v>
      </c>
      <c r="E10" s="2">
        <v>253</v>
      </c>
      <c r="F10" s="2">
        <v>21</v>
      </c>
      <c r="G10" s="2" t="s">
        <v>139</v>
      </c>
      <c r="H10" s="2">
        <v>3</v>
      </c>
      <c r="I10" s="2" t="s">
        <v>43</v>
      </c>
      <c r="J10" s="3">
        <f>IF(ISBLANK($I10),0,VLOOKUP($I10,'Grade table'!$B$2:$E$22,2,FALSE))</f>
        <v>0</v>
      </c>
      <c r="K10" s="3">
        <f t="shared" si="0"/>
        <v>0</v>
      </c>
      <c r="L10" s="3">
        <f>IF(ISBLANK($I10),0,VLOOKUP($I10,'Grade table'!$B$2:$E$22,3,FALSE)*$H10)</f>
        <v>0</v>
      </c>
      <c r="M10" s="3">
        <f>IF(ISBLANK($I10),0,VLOOKUP($I10,'Grade table'!$B$2:$E$22,4,FALSE)*$H10)</f>
        <v>3</v>
      </c>
      <c r="N10" s="2" t="s">
        <v>140</v>
      </c>
      <c r="O10" s="2" t="s">
        <v>155</v>
      </c>
      <c r="P10" s="2"/>
      <c r="Q10" s="2"/>
      <c r="R10" s="2"/>
      <c r="S10" s="2"/>
      <c r="T10" s="2"/>
      <c r="U10" s="2"/>
      <c r="V10" s="2"/>
    </row>
    <row r="11" spans="1:22" x14ac:dyDescent="0.35">
      <c r="A11" s="6">
        <v>18</v>
      </c>
      <c r="B11" s="2">
        <v>20</v>
      </c>
      <c r="C11" s="2" t="s">
        <v>99</v>
      </c>
      <c r="D11" s="2" t="s">
        <v>118</v>
      </c>
      <c r="E11" s="2">
        <v>102</v>
      </c>
      <c r="F11" s="2">
        <v>1</v>
      </c>
      <c r="G11" s="2" t="s">
        <v>141</v>
      </c>
      <c r="H11" s="2">
        <v>3</v>
      </c>
      <c r="I11" s="2" t="s">
        <v>34</v>
      </c>
      <c r="J11" s="3">
        <f>IF(ISBLANK($I11),0,VLOOKUP($I11,'Grade table'!$B$2:$E$22,2,FALSE))</f>
        <v>3.7</v>
      </c>
      <c r="K11" s="3">
        <f t="shared" si="0"/>
        <v>11.100000000000001</v>
      </c>
      <c r="L11" s="3">
        <f>IF(ISBLANK($I11),0,VLOOKUP($I11,'Grade table'!$B$2:$E$22,3,FALSE)*$H11)</f>
        <v>3</v>
      </c>
      <c r="M11" s="3">
        <f>IF(ISBLANK($I11),0,VLOOKUP($I11,'Grade table'!$B$2:$E$22,4,FALSE)*$H11)</f>
        <v>3</v>
      </c>
      <c r="N11" s="2" t="s">
        <v>142</v>
      </c>
      <c r="O11" s="2" t="s">
        <v>155</v>
      </c>
      <c r="P11" s="2"/>
      <c r="Q11" s="2"/>
      <c r="R11" s="2"/>
      <c r="S11" s="2"/>
      <c r="T11" s="2"/>
      <c r="U11" s="2"/>
      <c r="V11" s="2"/>
    </row>
    <row r="12" spans="1:22" x14ac:dyDescent="0.35">
      <c r="A12" s="6">
        <v>22</v>
      </c>
      <c r="B12" s="2">
        <v>19</v>
      </c>
      <c r="C12" s="2" t="s">
        <v>13</v>
      </c>
      <c r="D12" s="2" t="s">
        <v>117</v>
      </c>
      <c r="E12" s="2">
        <v>111</v>
      </c>
      <c r="F12" s="2">
        <v>3</v>
      </c>
      <c r="G12" s="2" t="s">
        <v>143</v>
      </c>
      <c r="H12" s="2">
        <v>3</v>
      </c>
      <c r="I12" s="2" t="s">
        <v>33</v>
      </c>
      <c r="J12" s="3">
        <f>IF(ISBLANK($I12),0,VLOOKUP($I12,'Grade table'!$B$2:$E$22,2,FALSE))</f>
        <v>3</v>
      </c>
      <c r="K12" s="3">
        <f t="shared" si="0"/>
        <v>9</v>
      </c>
      <c r="L12" s="3">
        <f>IF(ISBLANK($I12),0,VLOOKUP($I12,'Grade table'!$B$2:$E$22,3,FALSE)*$H12)</f>
        <v>3</v>
      </c>
      <c r="M12" s="3">
        <f>IF(ISBLANK($I12),0,VLOOKUP($I12,'Grade table'!$B$2:$E$22,4,FALSE)*$H12)</f>
        <v>3</v>
      </c>
      <c r="N12" s="2" t="s">
        <v>144</v>
      </c>
      <c r="O12" s="2" t="s">
        <v>155</v>
      </c>
      <c r="P12" s="2"/>
      <c r="Q12" s="2"/>
      <c r="R12" s="2"/>
      <c r="S12" s="2"/>
      <c r="T12" s="2"/>
      <c r="U12" s="2"/>
      <c r="V12" s="2"/>
    </row>
    <row r="13" spans="1:22" x14ac:dyDescent="0.35">
      <c r="A13" s="6">
        <v>23</v>
      </c>
      <c r="B13" s="2">
        <v>19</v>
      </c>
      <c r="C13" s="2" t="s">
        <v>13</v>
      </c>
      <c r="D13" s="2" t="s">
        <v>17</v>
      </c>
      <c r="E13" s="2">
        <v>101</v>
      </c>
      <c r="F13" s="2">
        <v>7</v>
      </c>
      <c r="G13" s="2" t="s">
        <v>145</v>
      </c>
      <c r="H13" s="2">
        <v>3</v>
      </c>
      <c r="I13" s="2" t="s">
        <v>35</v>
      </c>
      <c r="J13" s="3">
        <f>IF(ISBLANK($I13),0,VLOOKUP($I13,'Grade table'!$B$2:$E$22,2,FALSE))</f>
        <v>3.3</v>
      </c>
      <c r="K13" s="3">
        <f t="shared" si="0"/>
        <v>9.8999999999999986</v>
      </c>
      <c r="L13" s="3">
        <f>IF(ISBLANK($I13),0,VLOOKUP($I13,'Grade table'!$B$2:$E$22,3,FALSE)*$H13)</f>
        <v>3</v>
      </c>
      <c r="M13" s="3">
        <f>IF(ISBLANK($I13),0,VLOOKUP($I13,'Grade table'!$B$2:$E$22,4,FALSE)*$H13)</f>
        <v>3</v>
      </c>
      <c r="N13" s="2" t="s">
        <v>146</v>
      </c>
      <c r="O13" s="2" t="s">
        <v>155</v>
      </c>
      <c r="P13" s="2"/>
      <c r="Q13" s="2"/>
      <c r="R13" s="2"/>
      <c r="S13" s="2"/>
      <c r="T13" s="2"/>
      <c r="U13" s="2"/>
      <c r="V13" s="2"/>
    </row>
    <row r="14" spans="1:22" x14ac:dyDescent="0.35">
      <c r="A14" s="6">
        <v>24</v>
      </c>
      <c r="B14" s="2">
        <v>19</v>
      </c>
      <c r="C14" s="2" t="s">
        <v>13</v>
      </c>
      <c r="D14" s="2" t="s">
        <v>20</v>
      </c>
      <c r="E14" s="2">
        <v>285</v>
      </c>
      <c r="F14" s="2">
        <v>1</v>
      </c>
      <c r="G14" s="2" t="s">
        <v>147</v>
      </c>
      <c r="H14" s="2">
        <v>4</v>
      </c>
      <c r="I14" s="2" t="s">
        <v>16</v>
      </c>
      <c r="J14" s="3">
        <f>IF(ISBLANK($I14),0,VLOOKUP($I14,'Grade table'!$B$2:$E$22,2,FALSE))</f>
        <v>4</v>
      </c>
      <c r="K14" s="3">
        <f t="shared" si="0"/>
        <v>16</v>
      </c>
      <c r="L14" s="3">
        <f>IF(ISBLANK($I14),0,VLOOKUP($I14,'Grade table'!$B$2:$E$22,3,FALSE)*$H14)</f>
        <v>4</v>
      </c>
      <c r="M14" s="3">
        <f>IF(ISBLANK($I14),0,VLOOKUP($I14,'Grade table'!$B$2:$E$22,4,FALSE)*$H14)</f>
        <v>4</v>
      </c>
      <c r="N14" s="2" t="s">
        <v>135</v>
      </c>
      <c r="O14" s="2" t="s">
        <v>155</v>
      </c>
      <c r="P14" s="2"/>
      <c r="Q14" s="2"/>
      <c r="R14" s="2"/>
      <c r="S14" s="2"/>
      <c r="T14" s="2"/>
      <c r="U14" s="2"/>
      <c r="V14" s="2"/>
    </row>
    <row r="15" spans="1:22" x14ac:dyDescent="0.35">
      <c r="A15" s="6">
        <v>27</v>
      </c>
      <c r="B15" s="2">
        <v>1</v>
      </c>
      <c r="C15" s="2" t="s">
        <v>25</v>
      </c>
      <c r="D15" s="2" t="s">
        <v>124</v>
      </c>
      <c r="E15" s="2">
        <v>175</v>
      </c>
      <c r="F15" s="2" t="s">
        <v>125</v>
      </c>
      <c r="G15" s="2" t="s">
        <v>148</v>
      </c>
      <c r="H15" s="2">
        <v>3</v>
      </c>
      <c r="I15" s="2">
        <v>3</v>
      </c>
      <c r="J15" s="3">
        <f>IF(ISBLANK($I15),0,VLOOKUP($I15,'Grade table'!$B$2:$E$22,2,FALSE))</f>
        <v>0</v>
      </c>
      <c r="K15" s="3">
        <f t="shared" si="0"/>
        <v>0</v>
      </c>
      <c r="L15" s="3">
        <f>IF(ISBLANK($I15),0,VLOOKUP($I15,'Grade table'!$B$2:$E$22,3,FALSE)*$H15)</f>
        <v>0</v>
      </c>
      <c r="M15" s="3">
        <f>IF(ISBLANK($I15),0,VLOOKUP($I15,'Grade table'!$B$2:$E$22,4,FALSE)*$H15)</f>
        <v>3</v>
      </c>
      <c r="N15" s="2" t="s">
        <v>149</v>
      </c>
      <c r="O15" s="2" t="s">
        <v>155</v>
      </c>
      <c r="P15" s="2"/>
      <c r="Q15" s="2"/>
      <c r="R15" s="2"/>
      <c r="S15" s="2"/>
      <c r="T15" s="2"/>
      <c r="U15" s="2"/>
      <c r="V15" s="2"/>
    </row>
    <row r="16" spans="1:22" x14ac:dyDescent="0.35">
      <c r="A16" s="6">
        <v>28</v>
      </c>
      <c r="B16" s="2">
        <v>1</v>
      </c>
      <c r="C16" s="2" t="s">
        <v>25</v>
      </c>
      <c r="D16" s="2" t="s">
        <v>119</v>
      </c>
      <c r="E16" s="2">
        <v>101</v>
      </c>
      <c r="F16" s="2" t="s">
        <v>125</v>
      </c>
      <c r="G16" s="2" t="s">
        <v>150</v>
      </c>
      <c r="H16" s="2">
        <v>3</v>
      </c>
      <c r="I16" s="2">
        <v>4</v>
      </c>
      <c r="J16" s="3">
        <f>IF(ISBLANK($I16),0,VLOOKUP($I16,'Grade table'!$B$2:$E$22,2,FALSE))</f>
        <v>0</v>
      </c>
      <c r="K16" s="3">
        <f t="shared" si="0"/>
        <v>0</v>
      </c>
      <c r="L16" s="3">
        <f>IF(ISBLANK($I16),0,VLOOKUP($I16,'Grade table'!$B$2:$E$22,3,FALSE)*$H16)</f>
        <v>0</v>
      </c>
      <c r="M16" s="3">
        <f>IF(ISBLANK($I16),0,VLOOKUP($I16,'Grade table'!$B$2:$E$22,4,FALSE)*$H16)</f>
        <v>3</v>
      </c>
      <c r="N16" s="2" t="s">
        <v>149</v>
      </c>
      <c r="O16" s="2" t="s">
        <v>155</v>
      </c>
      <c r="P16" s="2"/>
      <c r="Q16" s="2"/>
      <c r="R16" s="2"/>
      <c r="S16" s="2"/>
      <c r="T16" s="2"/>
      <c r="U16" s="2"/>
      <c r="V16" s="2"/>
    </row>
    <row r="17" spans="1:22" x14ac:dyDescent="0.35">
      <c r="A17" s="6">
        <v>1</v>
      </c>
      <c r="B17" s="2">
        <v>21</v>
      </c>
      <c r="C17" s="2" t="s">
        <v>13</v>
      </c>
      <c r="D17" s="2" t="s">
        <v>101</v>
      </c>
      <c r="E17" s="2">
        <v>331</v>
      </c>
      <c r="F17" s="2">
        <v>1</v>
      </c>
      <c r="G17" s="2" t="s">
        <v>102</v>
      </c>
      <c r="H17" s="2">
        <v>3</v>
      </c>
      <c r="I17" s="2" t="s">
        <v>34</v>
      </c>
      <c r="J17" s="3">
        <f>IF(ISBLANK($I17),0,VLOOKUP($I17,'Grade table'!$B$2:$E$22,2,FALSE))</f>
        <v>3.7</v>
      </c>
      <c r="K17" s="3">
        <f t="shared" si="0"/>
        <v>11.100000000000001</v>
      </c>
      <c r="L17" s="3">
        <f>IF(ISBLANK($I17),0,VLOOKUP($I17,'Grade table'!$B$2:$E$22,3,FALSE)*$H17)</f>
        <v>3</v>
      </c>
      <c r="M17" s="3">
        <f>IF(ISBLANK($I17),0,VLOOKUP($I17,'Grade table'!$B$2:$E$22,4,FALSE)*$H17)</f>
        <v>3</v>
      </c>
      <c r="N17" s="2"/>
      <c r="O17" s="2" t="s">
        <v>154</v>
      </c>
      <c r="P17" s="2"/>
      <c r="Q17" s="2"/>
      <c r="R17" s="2"/>
      <c r="S17" s="2"/>
      <c r="T17" s="2"/>
      <c r="U17" s="2"/>
      <c r="V17" s="2"/>
    </row>
    <row r="18" spans="1:22" x14ac:dyDescent="0.35">
      <c r="A18" s="6">
        <v>2</v>
      </c>
      <c r="B18" s="2">
        <v>21</v>
      </c>
      <c r="C18" s="2" t="s">
        <v>13</v>
      </c>
      <c r="D18" s="2" t="s">
        <v>103</v>
      </c>
      <c r="E18" s="2">
        <v>310</v>
      </c>
      <c r="F18" s="2">
        <v>1</v>
      </c>
      <c r="G18" s="2" t="s">
        <v>104</v>
      </c>
      <c r="H18" s="2">
        <v>3</v>
      </c>
      <c r="I18" s="2" t="s">
        <v>33</v>
      </c>
      <c r="J18" s="3">
        <f>IF(ISBLANK($I18),0,VLOOKUP($I18,'Grade table'!$B$2:$E$22,2,FALSE))</f>
        <v>3</v>
      </c>
      <c r="K18" s="3">
        <f t="shared" si="0"/>
        <v>9</v>
      </c>
      <c r="L18" s="3">
        <f>IF(ISBLANK($I18),0,VLOOKUP($I18,'Grade table'!$B$2:$E$22,3,FALSE)*$H18)</f>
        <v>3</v>
      </c>
      <c r="M18" s="3">
        <f>IF(ISBLANK($I18),0,VLOOKUP($I18,'Grade table'!$B$2:$E$22,4,FALSE)*$H18)</f>
        <v>3</v>
      </c>
      <c r="N18" s="2"/>
      <c r="O18" s="2" t="s">
        <v>154</v>
      </c>
      <c r="P18" s="2"/>
      <c r="Q18" s="2"/>
      <c r="R18" s="2"/>
      <c r="S18" s="2"/>
      <c r="T18" s="2"/>
      <c r="U18" s="2"/>
      <c r="V18" s="2"/>
    </row>
    <row r="19" spans="1:22" x14ac:dyDescent="0.35">
      <c r="A19" s="6">
        <v>3</v>
      </c>
      <c r="B19" s="2">
        <v>21</v>
      </c>
      <c r="C19" s="2" t="s">
        <v>13</v>
      </c>
      <c r="D19" s="2" t="s">
        <v>105</v>
      </c>
      <c r="E19" s="2">
        <v>350</v>
      </c>
      <c r="F19" s="2">
        <v>2</v>
      </c>
      <c r="G19" s="2" t="s">
        <v>106</v>
      </c>
      <c r="H19" s="2">
        <v>3</v>
      </c>
      <c r="I19" s="2" t="s">
        <v>16</v>
      </c>
      <c r="J19" s="3">
        <f>IF(ISBLANK($I19),0,VLOOKUP($I19,'Grade table'!$B$2:$E$22,2,FALSE))</f>
        <v>4</v>
      </c>
      <c r="K19" s="3">
        <f t="shared" si="0"/>
        <v>12</v>
      </c>
      <c r="L19" s="3">
        <f>IF(ISBLANK($I19),0,VLOOKUP($I19,'Grade table'!$B$2:$E$22,3,FALSE)*$H19)</f>
        <v>3</v>
      </c>
      <c r="M19" s="3">
        <f>IF(ISBLANK($I19),0,VLOOKUP($I19,'Grade table'!$B$2:$E$22,4,FALSE)*$H19)</f>
        <v>3</v>
      </c>
      <c r="N19" s="2"/>
      <c r="O19" s="2" t="s">
        <v>154</v>
      </c>
      <c r="P19" s="2"/>
      <c r="Q19" s="2"/>
      <c r="R19" s="2"/>
      <c r="S19" s="2"/>
      <c r="T19" s="2"/>
      <c r="U19" s="2"/>
      <c r="V19" s="2"/>
    </row>
    <row r="20" spans="1:22" x14ac:dyDescent="0.35">
      <c r="A20" s="6">
        <v>4</v>
      </c>
      <c r="B20" s="2">
        <v>21</v>
      </c>
      <c r="C20" s="2" t="s">
        <v>13</v>
      </c>
      <c r="D20" s="2" t="s">
        <v>107</v>
      </c>
      <c r="E20" s="2">
        <v>200</v>
      </c>
      <c r="F20" s="2">
        <v>1</v>
      </c>
      <c r="G20" s="2" t="s">
        <v>108</v>
      </c>
      <c r="H20" s="2">
        <v>3</v>
      </c>
      <c r="I20" s="2" t="s">
        <v>34</v>
      </c>
      <c r="J20" s="3">
        <f>IF(ISBLANK($I20),0,VLOOKUP($I20,'Grade table'!$B$2:$E$22,2,FALSE))</f>
        <v>3.7</v>
      </c>
      <c r="K20" s="3">
        <f t="shared" si="0"/>
        <v>11.100000000000001</v>
      </c>
      <c r="L20" s="3">
        <f>IF(ISBLANK($I20),0,VLOOKUP($I20,'Grade table'!$B$2:$E$22,3,FALSE)*$H20)</f>
        <v>3</v>
      </c>
      <c r="M20" s="3">
        <f>IF(ISBLANK($I20),0,VLOOKUP($I20,'Grade table'!$B$2:$E$22,4,FALSE)*$H20)</f>
        <v>3</v>
      </c>
      <c r="N20" s="2"/>
      <c r="O20" s="2" t="s">
        <v>154</v>
      </c>
      <c r="P20" s="2"/>
      <c r="Q20" s="2"/>
      <c r="R20" s="2"/>
      <c r="S20" s="2"/>
      <c r="T20" s="2"/>
      <c r="U20" s="2"/>
      <c r="V20" s="2"/>
    </row>
    <row r="21" spans="1:22" x14ac:dyDescent="0.35">
      <c r="A21" s="6">
        <v>6</v>
      </c>
      <c r="B21" s="2">
        <v>21</v>
      </c>
      <c r="C21" s="2" t="s">
        <v>99</v>
      </c>
      <c r="D21" s="2" t="s">
        <v>105</v>
      </c>
      <c r="E21" s="2">
        <v>240</v>
      </c>
      <c r="F21" s="2">
        <v>1</v>
      </c>
      <c r="G21" s="2" t="s">
        <v>109</v>
      </c>
      <c r="H21" s="2">
        <v>3</v>
      </c>
      <c r="I21" s="2" t="s">
        <v>33</v>
      </c>
      <c r="J21" s="3">
        <f>IF(ISBLANK($I21),0,VLOOKUP($I21,'Grade table'!$B$2:$E$22,2,FALSE))</f>
        <v>3</v>
      </c>
      <c r="K21" s="3">
        <f t="shared" si="0"/>
        <v>9</v>
      </c>
      <c r="L21" s="3">
        <f>IF(ISBLANK($I21),0,VLOOKUP($I21,'Grade table'!$B$2:$E$22,3,FALSE)*$H21)</f>
        <v>3</v>
      </c>
      <c r="M21" s="3">
        <f>IF(ISBLANK($I21),0,VLOOKUP($I21,'Grade table'!$B$2:$E$22,4,FALSE)*$H21)</f>
        <v>3</v>
      </c>
      <c r="N21" s="2"/>
      <c r="O21" s="2" t="s">
        <v>154</v>
      </c>
      <c r="P21" s="2"/>
      <c r="Q21" s="2"/>
      <c r="R21" s="2"/>
      <c r="S21" s="2"/>
      <c r="T21" s="2"/>
      <c r="U21" s="2"/>
      <c r="V21" s="2"/>
    </row>
    <row r="22" spans="1:22" x14ac:dyDescent="0.35">
      <c r="A22" s="6">
        <v>7</v>
      </c>
      <c r="B22" s="2">
        <v>21</v>
      </c>
      <c r="C22" s="2" t="s">
        <v>99</v>
      </c>
      <c r="D22" s="2" t="s">
        <v>107</v>
      </c>
      <c r="E22" s="2">
        <v>100</v>
      </c>
      <c r="F22" s="2">
        <v>1</v>
      </c>
      <c r="G22" s="2" t="s">
        <v>130</v>
      </c>
      <c r="H22" s="2">
        <v>3</v>
      </c>
      <c r="I22" s="2" t="s">
        <v>16</v>
      </c>
      <c r="J22" s="3">
        <f>IF(ISBLANK($I22),0,VLOOKUP($I22,'Grade table'!$B$2:$E$22,2,FALSE))</f>
        <v>4</v>
      </c>
      <c r="K22" s="3">
        <f t="shared" si="0"/>
        <v>12</v>
      </c>
      <c r="L22" s="3">
        <f>IF(ISBLANK($I22),0,VLOOKUP($I22,'Grade table'!$B$2:$E$22,3,FALSE)*$H22)</f>
        <v>3</v>
      </c>
      <c r="M22" s="3">
        <f>IF(ISBLANK($I22),0,VLOOKUP($I22,'Grade table'!$B$2:$E$22,4,FALSE)*$H22)</f>
        <v>3</v>
      </c>
      <c r="N22" s="2" t="s">
        <v>131</v>
      </c>
      <c r="O22" s="2" t="s">
        <v>154</v>
      </c>
      <c r="P22" s="2"/>
      <c r="Q22" s="2"/>
      <c r="R22" s="2"/>
      <c r="S22" s="2"/>
      <c r="T22" s="2"/>
      <c r="U22" s="2"/>
      <c r="V22" s="2"/>
    </row>
    <row r="23" spans="1:22" x14ac:dyDescent="0.35">
      <c r="A23" s="6">
        <v>10</v>
      </c>
      <c r="B23" s="2">
        <v>20</v>
      </c>
      <c r="C23" s="2" t="s">
        <v>13</v>
      </c>
      <c r="D23" s="2" t="s">
        <v>105</v>
      </c>
      <c r="E23" s="2">
        <v>230</v>
      </c>
      <c r="F23" s="2">
        <v>2</v>
      </c>
      <c r="G23" s="2" t="s">
        <v>112</v>
      </c>
      <c r="H23" s="2">
        <v>3</v>
      </c>
      <c r="I23" s="2" t="s">
        <v>33</v>
      </c>
      <c r="J23" s="3">
        <f>IF(ISBLANK($I23),0,VLOOKUP($I23,'Grade table'!$B$2:$E$22,2,FALSE))</f>
        <v>3</v>
      </c>
      <c r="K23" s="3">
        <f t="shared" si="0"/>
        <v>9</v>
      </c>
      <c r="L23" s="3">
        <f>IF(ISBLANK($I23),0,VLOOKUP($I23,'Grade table'!$B$2:$E$22,3,FALSE)*$H23)</f>
        <v>3</v>
      </c>
      <c r="M23" s="3">
        <f>IF(ISBLANK($I23),0,VLOOKUP($I23,'Grade table'!$B$2:$E$22,4,FALSE)*$H23)</f>
        <v>3</v>
      </c>
      <c r="N23" s="2"/>
      <c r="O23" s="2" t="s">
        <v>154</v>
      </c>
      <c r="P23" s="2"/>
      <c r="Q23" s="2"/>
      <c r="R23" s="2"/>
      <c r="S23" s="2"/>
      <c r="T23" s="2"/>
      <c r="U23" s="2"/>
      <c r="V23" s="2"/>
    </row>
    <row r="24" spans="1:22" x14ac:dyDescent="0.35">
      <c r="A24" s="6">
        <v>14</v>
      </c>
      <c r="B24" s="2">
        <v>20</v>
      </c>
      <c r="C24" s="2" t="s">
        <v>99</v>
      </c>
      <c r="D24" s="2" t="s">
        <v>101</v>
      </c>
      <c r="E24" s="2">
        <v>228</v>
      </c>
      <c r="F24" s="2">
        <v>1</v>
      </c>
      <c r="G24" s="2" t="s">
        <v>115</v>
      </c>
      <c r="H24" s="2">
        <v>3</v>
      </c>
      <c r="I24" s="2" t="s">
        <v>43</v>
      </c>
      <c r="J24" s="3">
        <f>IF(ISBLANK($I24),0,VLOOKUP($I24,'Grade table'!$B$2:$E$22,2,FALSE))</f>
        <v>0</v>
      </c>
      <c r="K24" s="3">
        <f t="shared" si="0"/>
        <v>0</v>
      </c>
      <c r="L24" s="3">
        <f>IF(ISBLANK($I24),0,VLOOKUP($I24,'Grade table'!$B$2:$E$22,3,FALSE)*$H24)</f>
        <v>0</v>
      </c>
      <c r="M24" s="3">
        <f>IF(ISBLANK($I24),0,VLOOKUP($I24,'Grade table'!$B$2:$E$22,4,FALSE)*$H24)</f>
        <v>3</v>
      </c>
      <c r="N24" s="2"/>
      <c r="O24" s="2" t="s">
        <v>154</v>
      </c>
      <c r="P24" s="2"/>
      <c r="Q24" s="2"/>
      <c r="R24" s="2"/>
      <c r="S24" s="2"/>
      <c r="T24" s="2"/>
      <c r="U24" s="2"/>
      <c r="V24" s="2"/>
    </row>
    <row r="25" spans="1:22" x14ac:dyDescent="0.35">
      <c r="A25" s="6">
        <v>15</v>
      </c>
      <c r="B25" s="2">
        <v>20</v>
      </c>
      <c r="C25" s="2" t="s">
        <v>99</v>
      </c>
      <c r="D25" s="2" t="s">
        <v>105</v>
      </c>
      <c r="E25" s="2">
        <v>250</v>
      </c>
      <c r="F25" s="2">
        <v>1</v>
      </c>
      <c r="G25" s="2" t="s">
        <v>116</v>
      </c>
      <c r="H25" s="2">
        <v>3</v>
      </c>
      <c r="I25" s="2" t="s">
        <v>43</v>
      </c>
      <c r="J25" s="3">
        <f>IF(ISBLANK($I25),0,VLOOKUP($I25,'Grade table'!$B$2:$E$22,2,FALSE))</f>
        <v>0</v>
      </c>
      <c r="K25" s="3">
        <f t="shared" si="0"/>
        <v>0</v>
      </c>
      <c r="L25" s="3">
        <f>IF(ISBLANK($I25),0,VLOOKUP($I25,'Grade table'!$B$2:$E$22,3,FALSE)*$H25)</f>
        <v>0</v>
      </c>
      <c r="M25" s="3">
        <f>IF(ISBLANK($I25),0,VLOOKUP($I25,'Grade table'!$B$2:$E$22,4,FALSE)*$H25)</f>
        <v>3</v>
      </c>
      <c r="N25" s="2"/>
      <c r="O25" s="2" t="s">
        <v>154</v>
      </c>
      <c r="P25" s="2"/>
      <c r="Q25" s="2"/>
      <c r="R25" s="2"/>
      <c r="S25" s="2"/>
      <c r="T25" s="2"/>
      <c r="U25" s="2"/>
      <c r="V25" s="2"/>
    </row>
    <row r="26" spans="1:22" x14ac:dyDescent="0.35">
      <c r="A26" s="6">
        <v>16</v>
      </c>
      <c r="B26" s="2">
        <v>20</v>
      </c>
      <c r="C26" s="2" t="s">
        <v>99</v>
      </c>
      <c r="D26" s="2" t="s">
        <v>110</v>
      </c>
      <c r="E26" s="2">
        <v>221</v>
      </c>
      <c r="F26" s="2">
        <v>2</v>
      </c>
      <c r="G26" s="2" t="s">
        <v>138</v>
      </c>
      <c r="H26" s="2">
        <v>0</v>
      </c>
      <c r="I26" s="2" t="s">
        <v>73</v>
      </c>
      <c r="J26" s="3">
        <f>IF(ISBLANK($I26),0,VLOOKUP($I26,'Grade table'!$B$2:$E$22,2,FALSE))</f>
        <v>0</v>
      </c>
      <c r="K26" s="3">
        <f t="shared" si="0"/>
        <v>0</v>
      </c>
      <c r="L26" s="3">
        <f>IF(ISBLANK($I26),0,VLOOKUP($I26,'Grade table'!$B$2:$E$22,3,FALSE)*$H26)</f>
        <v>0</v>
      </c>
      <c r="M26" s="3">
        <f>IF(ISBLANK($I26),0,VLOOKUP($I26,'Grade table'!$B$2:$E$22,4,FALSE)*$H26)</f>
        <v>0</v>
      </c>
      <c r="N26" s="2" t="s">
        <v>131</v>
      </c>
      <c r="O26" s="2" t="s">
        <v>154</v>
      </c>
      <c r="P26" s="2"/>
      <c r="Q26" s="2"/>
      <c r="R26" s="2"/>
      <c r="S26" s="2"/>
      <c r="T26" s="2"/>
      <c r="U26" s="2"/>
      <c r="V26" s="2"/>
    </row>
    <row r="27" spans="1:22" x14ac:dyDescent="0.35">
      <c r="A27" s="6">
        <v>20</v>
      </c>
      <c r="B27" s="2">
        <v>19</v>
      </c>
      <c r="C27" s="2" t="s">
        <v>13</v>
      </c>
      <c r="D27" s="2" t="s">
        <v>101</v>
      </c>
      <c r="E27" s="2">
        <v>227</v>
      </c>
      <c r="F27" s="2">
        <v>1</v>
      </c>
      <c r="G27" s="2" t="s">
        <v>121</v>
      </c>
      <c r="H27" s="2">
        <v>3</v>
      </c>
      <c r="I27" s="2" t="s">
        <v>16</v>
      </c>
      <c r="J27" s="3">
        <f>IF(ISBLANK($I27),0,VLOOKUP($I27,'Grade table'!$B$2:$E$22,2,FALSE))</f>
        <v>4</v>
      </c>
      <c r="K27" s="3">
        <f t="shared" si="0"/>
        <v>12</v>
      </c>
      <c r="L27" s="3">
        <f>IF(ISBLANK($I27),0,VLOOKUP($I27,'Grade table'!$B$2:$E$22,3,FALSE)*$H27)</f>
        <v>3</v>
      </c>
      <c r="M27" s="3">
        <f>IF(ISBLANK($I27),0,VLOOKUP($I27,'Grade table'!$B$2:$E$22,4,FALSE)*$H27)</f>
        <v>3</v>
      </c>
      <c r="N27" s="2"/>
      <c r="O27" s="2" t="s">
        <v>154</v>
      </c>
      <c r="P27" s="2"/>
      <c r="Q27" s="2"/>
      <c r="R27" s="2"/>
      <c r="S27" s="2"/>
      <c r="T27" s="2"/>
      <c r="U27" s="2"/>
      <c r="V27" s="2"/>
    </row>
    <row r="28" spans="1:22" x14ac:dyDescent="0.35">
      <c r="A28" s="6">
        <v>21</v>
      </c>
      <c r="B28" s="2">
        <v>19</v>
      </c>
      <c r="C28" s="2" t="s">
        <v>13</v>
      </c>
      <c r="D28" s="2" t="s">
        <v>122</v>
      </c>
      <c r="E28" s="2">
        <v>110</v>
      </c>
      <c r="F28" s="2">
        <v>5</v>
      </c>
      <c r="G28" s="2" t="s">
        <v>123</v>
      </c>
      <c r="H28" s="2">
        <v>3</v>
      </c>
      <c r="I28" s="2" t="s">
        <v>35</v>
      </c>
      <c r="J28" s="3">
        <f>IF(ISBLANK($I28),0,VLOOKUP($I28,'Grade table'!$B$2:$E$22,2,FALSE))</f>
        <v>3.3</v>
      </c>
      <c r="K28" s="3">
        <f t="shared" si="0"/>
        <v>9.8999999999999986</v>
      </c>
      <c r="L28" s="3">
        <f>IF(ISBLANK($I28),0,VLOOKUP($I28,'Grade table'!$B$2:$E$22,3,FALSE)*$H28)</f>
        <v>3</v>
      </c>
      <c r="M28" s="3">
        <f>IF(ISBLANK($I28),0,VLOOKUP($I28,'Grade table'!$B$2:$E$22,4,FALSE)*$H28)</f>
        <v>3</v>
      </c>
      <c r="N28" s="2"/>
      <c r="O28" s="2" t="s">
        <v>154</v>
      </c>
      <c r="P28" s="2"/>
      <c r="Q28" s="2"/>
      <c r="R28" s="2"/>
      <c r="S28" s="2"/>
      <c r="T28" s="2"/>
      <c r="U28" s="2"/>
      <c r="V28" s="2"/>
    </row>
    <row r="29" spans="1:22" x14ac:dyDescent="0.35">
      <c r="A29" s="6">
        <v>11</v>
      </c>
      <c r="B29" s="2">
        <v>20</v>
      </c>
      <c r="C29" s="2" t="s">
        <v>13</v>
      </c>
      <c r="D29" s="2" t="s">
        <v>113</v>
      </c>
      <c r="E29" s="2">
        <v>310</v>
      </c>
      <c r="F29" s="2">
        <v>1</v>
      </c>
      <c r="G29" s="2" t="s">
        <v>114</v>
      </c>
      <c r="H29" s="2">
        <v>3</v>
      </c>
      <c r="I29" s="2" t="s">
        <v>38</v>
      </c>
      <c r="J29" s="3">
        <f>IF(ISBLANK($I29),0,VLOOKUP($I29,'Grade table'!$B$2:$E$22,2,FALSE))</f>
        <v>1.7</v>
      </c>
      <c r="K29" s="3">
        <f t="shared" si="0"/>
        <v>5.0999999999999996</v>
      </c>
      <c r="L29" s="3">
        <f>IF(ISBLANK($I29),0,VLOOKUP($I29,'Grade table'!$B$2:$E$22,3,FALSE)*$H29)</f>
        <v>3</v>
      </c>
      <c r="M29" s="3">
        <f>IF(ISBLANK($I29),0,VLOOKUP($I29,'Grade table'!$B$2:$E$22,4,FALSE)*$H29)</f>
        <v>3</v>
      </c>
      <c r="N29" s="2"/>
      <c r="O29" s="2" t="s">
        <v>156</v>
      </c>
      <c r="P29" s="2"/>
      <c r="Q29" s="2"/>
      <c r="R29" s="2"/>
      <c r="S29" s="2"/>
      <c r="T29" s="2"/>
      <c r="U29" s="2"/>
      <c r="V29" s="2"/>
    </row>
    <row r="30" spans="1:22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35">
      <c r="A31" s="2">
        <f>COUNT(A1:A30)</f>
        <v>28</v>
      </c>
      <c r="B31" s="2"/>
      <c r="C31" s="2"/>
      <c r="D31" s="2"/>
      <c r="E31" s="2"/>
      <c r="F31" s="2"/>
      <c r="G31" s="2" t="s">
        <v>152</v>
      </c>
      <c r="H31" s="2">
        <f>SUM(H1:H30)</f>
        <v>81</v>
      </c>
      <c r="I31" s="2"/>
      <c r="J31" s="5">
        <f>K31/L31</f>
        <v>3.2349999999999999</v>
      </c>
      <c r="K31" s="3">
        <f t="shared" ref="K31:M31" si="1">SUM(K1:K30)</f>
        <v>194.1</v>
      </c>
      <c r="L31" s="3">
        <f t="shared" si="1"/>
        <v>60</v>
      </c>
      <c r="M31" s="3">
        <f t="shared" si="1"/>
        <v>81</v>
      </c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35">
      <c r="A32" s="2">
        <f>DCOUNT(A1:O30,A1,A34:O35)</f>
        <v>9</v>
      </c>
      <c r="B32" s="2"/>
      <c r="C32" s="2"/>
      <c r="D32" s="2"/>
      <c r="E32" s="2"/>
      <c r="F32" s="2"/>
      <c r="G32" s="2" t="s">
        <v>158</v>
      </c>
      <c r="H32" s="2">
        <f>DSUM($A$1:$O$30,H1,$A$34:$O$35)</f>
        <v>25</v>
      </c>
      <c r="I32" s="2"/>
      <c r="J32" s="5">
        <f>K32/L32</f>
        <v>3.125</v>
      </c>
      <c r="K32" s="3">
        <f t="shared" ref="K32:M32" si="2">DSUM($A$1:$O$30,K1,$A$34:$O$35)</f>
        <v>50</v>
      </c>
      <c r="L32" s="3">
        <f t="shared" si="2"/>
        <v>16</v>
      </c>
      <c r="M32" s="3">
        <f t="shared" si="2"/>
        <v>25</v>
      </c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35">
      <c r="A34" s="1" t="s">
        <v>98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46</v>
      </c>
      <c r="I34" s="1" t="s">
        <v>8</v>
      </c>
      <c r="J34" s="1" t="s">
        <v>9</v>
      </c>
      <c r="K34" s="1" t="s">
        <v>10</v>
      </c>
      <c r="L34" s="1" t="s">
        <v>11</v>
      </c>
      <c r="M34" s="1" t="s">
        <v>12</v>
      </c>
      <c r="N34" s="1" t="s">
        <v>151</v>
      </c>
      <c r="O34" s="1" t="s">
        <v>153</v>
      </c>
      <c r="P34" s="2"/>
      <c r="Q34" s="2"/>
      <c r="R34" s="2"/>
      <c r="S34" s="2"/>
      <c r="T34" s="2"/>
      <c r="U34" s="2"/>
      <c r="V34" s="2"/>
    </row>
    <row r="35" spans="1:22" x14ac:dyDescent="0.35">
      <c r="A35" s="2"/>
      <c r="B35" s="2"/>
      <c r="C35" s="2" t="s">
        <v>99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</sheetData>
  <sortState xmlns:xlrd2="http://schemas.microsoft.com/office/spreadsheetml/2017/richdata2" ref="A2:O29">
    <sortCondition ref="O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95044-4621-46E0-8EFF-B17444A701A0}">
  <dimension ref="A1:Q23"/>
  <sheetViews>
    <sheetView workbookViewId="0">
      <pane ySplit="1" topLeftCell="A2" activePane="bottomLeft" state="frozen"/>
      <selection pane="bottomLeft" activeCell="J1" sqref="J1:M2"/>
    </sheetView>
  </sheetViews>
  <sheetFormatPr defaultRowHeight="14.5" x14ac:dyDescent="0.35"/>
  <cols>
    <col min="1" max="1" width="4.26953125" bestFit="1" customWidth="1"/>
    <col min="2" max="2" width="3.54296875" bestFit="1" customWidth="1"/>
    <col min="3" max="3" width="3.26953125" bestFit="1" customWidth="1"/>
    <col min="4" max="5" width="3.6328125" bestFit="1" customWidth="1"/>
    <col min="6" max="6" width="3" bestFit="1" customWidth="1"/>
    <col min="7" max="7" width="14.26953125" bestFit="1" customWidth="1"/>
    <col min="8" max="8" width="4.81640625" bestFit="1" customWidth="1"/>
    <col min="9" max="9" width="4.36328125" bestFit="1" customWidth="1"/>
    <col min="10" max="10" width="6.26953125" customWidth="1"/>
    <col min="11" max="11" width="5.6328125" customWidth="1"/>
    <col min="12" max="12" width="4.453125" customWidth="1"/>
    <col min="13" max="13" width="5.26953125" customWidth="1"/>
  </cols>
  <sheetData>
    <row r="1" spans="1:17" ht="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2"/>
      <c r="Q1" s="2"/>
    </row>
    <row r="2" spans="1:17" x14ac:dyDescent="0.35">
      <c r="A2" s="6">
        <v>1</v>
      </c>
      <c r="B2" s="2">
        <v>2021</v>
      </c>
      <c r="C2" s="2" t="s">
        <v>13</v>
      </c>
      <c r="D2" s="2" t="s">
        <v>17</v>
      </c>
      <c r="E2" s="6">
        <v>102</v>
      </c>
      <c r="F2" s="6">
        <v>15</v>
      </c>
      <c r="G2" s="2" t="s">
        <v>18</v>
      </c>
      <c r="H2" s="3">
        <v>3</v>
      </c>
      <c r="I2" s="2" t="s">
        <v>19</v>
      </c>
      <c r="J2" s="3">
        <f>IF(ISBLANK($I2),0,VLOOKUP($I2,'Grade table'!$B$2:$E$22,2,FALSE))</f>
        <v>1</v>
      </c>
      <c r="K2" s="3">
        <f>J2*M2</f>
        <v>3</v>
      </c>
      <c r="L2" s="3">
        <f>IF(ISBLANK($I2),0,VLOOKUP($I2,'Grade table'!$B$2:$E$22,3,FALSE)*$H2)</f>
        <v>3</v>
      </c>
      <c r="M2" s="3">
        <f>IF(ISBLANK($I2),0,VLOOKUP($I2,'Grade table'!$B$2:$E$22,4,FALSE)*$H2)</f>
        <v>3</v>
      </c>
      <c r="N2" s="2"/>
      <c r="O2" s="2"/>
      <c r="P2" s="2"/>
      <c r="Q2" s="2"/>
    </row>
    <row r="3" spans="1:17" x14ac:dyDescent="0.35">
      <c r="A3" s="6">
        <v>2</v>
      </c>
      <c r="B3" s="2">
        <v>2021</v>
      </c>
      <c r="C3" s="2" t="s">
        <v>13</v>
      </c>
      <c r="D3" s="2" t="s">
        <v>14</v>
      </c>
      <c r="E3" s="6">
        <v>110</v>
      </c>
      <c r="F3" s="6">
        <v>1</v>
      </c>
      <c r="G3" s="2" t="s">
        <v>15</v>
      </c>
      <c r="H3" s="3">
        <v>3</v>
      </c>
      <c r="I3" s="2" t="s">
        <v>16</v>
      </c>
      <c r="J3" s="3">
        <f>IF(ISBLANK($I3),0,VLOOKUP($I3,'Grade table'!$B$2:$E$22,2,FALSE))</f>
        <v>4</v>
      </c>
      <c r="K3" s="3">
        <f>J3*M3</f>
        <v>12</v>
      </c>
      <c r="L3" s="3">
        <f>IF(ISBLANK($I3),0,VLOOKUP($I3,'Grade table'!$B$2:$E$22,3,FALSE)*$H3)</f>
        <v>3</v>
      </c>
      <c r="M3" s="3">
        <f>IF(ISBLANK($I3),0,VLOOKUP($I3,'Grade table'!$B$2:$E$22,4,FALSE)*$H3)</f>
        <v>3</v>
      </c>
      <c r="N3" s="2"/>
      <c r="O3" s="2"/>
      <c r="P3" s="2"/>
      <c r="Q3" s="2"/>
    </row>
    <row r="4" spans="1:17" x14ac:dyDescent="0.35">
      <c r="A4" s="6">
        <v>3</v>
      </c>
      <c r="B4" s="2">
        <v>2021</v>
      </c>
      <c r="C4" s="2" t="s">
        <v>13</v>
      </c>
      <c r="D4" s="2" t="s">
        <v>20</v>
      </c>
      <c r="E4" s="6">
        <v>101</v>
      </c>
      <c r="F4" s="6">
        <v>5</v>
      </c>
      <c r="G4" s="2" t="s">
        <v>21</v>
      </c>
      <c r="H4" s="3">
        <v>3</v>
      </c>
      <c r="I4" s="2" t="s">
        <v>22</v>
      </c>
      <c r="J4" s="3">
        <f>IF(ISBLANK($I4),0,VLOOKUP($I4,'Grade table'!$B$2:$E$22,2,FALSE))</f>
        <v>2.7</v>
      </c>
      <c r="K4" s="3">
        <f>J4*M4</f>
        <v>8.1000000000000014</v>
      </c>
      <c r="L4" s="3">
        <f>IF(ISBLANK($I4),0,VLOOKUP($I4,'Grade table'!$B$2:$E$22,3,FALSE)*$H4)</f>
        <v>3</v>
      </c>
      <c r="M4" s="3">
        <f>IF(ISBLANK($I4),0,VLOOKUP($I4,'Grade table'!$B$2:$E$22,4,FALSE)*$H4)</f>
        <v>3</v>
      </c>
      <c r="N4" s="2"/>
      <c r="O4" s="2"/>
      <c r="P4" s="2"/>
      <c r="Q4" s="2"/>
    </row>
    <row r="5" spans="1:17" x14ac:dyDescent="0.35">
      <c r="A5" s="6">
        <v>4</v>
      </c>
      <c r="B5" s="2">
        <v>2021</v>
      </c>
      <c r="C5" s="2" t="s">
        <v>13</v>
      </c>
      <c r="D5" s="2" t="s">
        <v>23</v>
      </c>
      <c r="E5" s="6">
        <v>150</v>
      </c>
      <c r="F5" s="6">
        <v>2</v>
      </c>
      <c r="G5" s="2" t="s">
        <v>24</v>
      </c>
      <c r="H5" s="3">
        <v>4</v>
      </c>
      <c r="I5" s="2" t="s">
        <v>25</v>
      </c>
      <c r="J5" s="3">
        <f>IF(ISBLANK($I5),0,VLOOKUP($I5,'Grade table'!$B$2:$E$22,2,FALSE))</f>
        <v>0</v>
      </c>
      <c r="K5" s="3">
        <f>J5*M5</f>
        <v>0</v>
      </c>
      <c r="L5" s="3">
        <f>IF(ISBLANK($I5),0,VLOOKUP($I5,'Grade table'!$B$2:$E$22,3,FALSE)*$H5)</f>
        <v>0</v>
      </c>
      <c r="M5" s="3">
        <f>IF(ISBLANK($I5),0,VLOOKUP($I5,'Grade table'!$B$2:$E$22,4,FALSE)*$H5)</f>
        <v>4</v>
      </c>
      <c r="N5" s="2"/>
      <c r="O5" s="2"/>
      <c r="P5" s="2"/>
      <c r="Q5" s="2"/>
    </row>
    <row r="6" spans="1:17" x14ac:dyDescent="0.35">
      <c r="A6" s="6">
        <v>5</v>
      </c>
      <c r="B6" s="2">
        <v>2022</v>
      </c>
      <c r="C6" s="2" t="s">
        <v>49</v>
      </c>
      <c r="D6" s="2" t="s">
        <v>50</v>
      </c>
      <c r="E6" s="6">
        <v>110</v>
      </c>
      <c r="F6" s="6">
        <v>1</v>
      </c>
      <c r="G6" s="2" t="s">
        <v>51</v>
      </c>
      <c r="H6" s="3">
        <v>3</v>
      </c>
      <c r="I6" s="2" t="s">
        <v>40</v>
      </c>
      <c r="J6" s="3">
        <f>IF(ISBLANK($I6),0,VLOOKUP($I6,'Grade table'!$B$2:$E$22,2,FALSE))</f>
        <v>0.7</v>
      </c>
      <c r="K6" s="3">
        <f>J6*M6</f>
        <v>2.0999999999999996</v>
      </c>
      <c r="L6" s="3">
        <f>IF(ISBLANK($I6),0,VLOOKUP($I6,'Grade table'!$B$2:$E$22,3,FALSE)*$H6)</f>
        <v>3</v>
      </c>
      <c r="M6" s="3">
        <f>IF(ISBLANK($I6),0,VLOOKUP($I6,'Grade table'!$B$2:$E$22,4,FALSE)*$H6)</f>
        <v>3</v>
      </c>
      <c r="N6" s="2"/>
      <c r="O6" s="2"/>
      <c r="P6" s="2"/>
      <c r="Q6" s="2"/>
    </row>
    <row r="7" spans="1:17" x14ac:dyDescent="0.35">
      <c r="A7" s="2"/>
      <c r="B7" s="2"/>
      <c r="C7" s="2"/>
      <c r="D7" s="2"/>
      <c r="E7" s="2"/>
      <c r="F7" s="2"/>
      <c r="G7" s="2"/>
      <c r="H7" s="3"/>
      <c r="I7" s="2"/>
      <c r="J7" s="3"/>
      <c r="K7" s="3"/>
      <c r="L7" s="3"/>
      <c r="M7" s="3"/>
      <c r="N7" s="2"/>
      <c r="O7" s="2"/>
      <c r="P7" s="2"/>
      <c r="Q7" s="2"/>
    </row>
    <row r="8" spans="1:17" x14ac:dyDescent="0.35">
      <c r="A8" s="2"/>
      <c r="B8" s="2"/>
      <c r="C8" s="2"/>
      <c r="D8" s="2"/>
      <c r="E8" s="2"/>
      <c r="F8" s="2"/>
      <c r="G8" s="2" t="s">
        <v>26</v>
      </c>
      <c r="H8" s="3">
        <f>SUM(H1:H7)</f>
        <v>16</v>
      </c>
      <c r="I8" s="4"/>
      <c r="J8" s="5">
        <f>K8/L8</f>
        <v>2.1</v>
      </c>
      <c r="K8" s="3">
        <f t="shared" ref="K8:M8" si="0">SUM(K1:K7)</f>
        <v>25.200000000000003</v>
      </c>
      <c r="L8" s="3">
        <f t="shared" si="0"/>
        <v>12</v>
      </c>
      <c r="M8" s="3">
        <f t="shared" si="0"/>
        <v>16</v>
      </c>
      <c r="N8" s="2"/>
      <c r="O8" s="2"/>
      <c r="P8" s="2"/>
      <c r="Q8" s="2"/>
    </row>
    <row r="9" spans="1:17" x14ac:dyDescent="0.35">
      <c r="A9" s="2"/>
      <c r="B9" s="2"/>
      <c r="C9" s="2"/>
      <c r="D9" s="2"/>
      <c r="E9" s="2"/>
      <c r="F9" s="2"/>
      <c r="G9" s="2"/>
      <c r="H9" s="6"/>
      <c r="I9" s="2"/>
      <c r="J9" s="3"/>
      <c r="K9" s="3"/>
      <c r="L9" s="3"/>
      <c r="M9" s="3"/>
      <c r="N9" s="2"/>
      <c r="O9" s="2"/>
      <c r="P9" s="2"/>
      <c r="Q9" s="2"/>
    </row>
    <row r="10" spans="1:17" x14ac:dyDescent="0.35">
      <c r="A10" s="2"/>
      <c r="B10" s="2"/>
      <c r="C10" s="2"/>
      <c r="D10" s="2"/>
      <c r="E10" s="2"/>
      <c r="F10" s="2"/>
      <c r="G10" s="2"/>
      <c r="H10" s="2"/>
      <c r="I10" s="2"/>
      <c r="J10" s="3"/>
      <c r="K10" s="3"/>
      <c r="L10" s="3"/>
      <c r="M10" s="3"/>
      <c r="N10" s="2"/>
      <c r="O10" s="2"/>
      <c r="P10" s="2"/>
      <c r="Q10" s="2"/>
    </row>
    <row r="11" spans="1:17" x14ac:dyDescent="0.35">
      <c r="A11" s="2"/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2"/>
      <c r="O11" s="2"/>
      <c r="P11" s="2"/>
      <c r="Q11" s="2"/>
    </row>
    <row r="12" spans="1:17" x14ac:dyDescent="0.35">
      <c r="A12" s="2"/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2"/>
      <c r="O12" s="2"/>
      <c r="P12" s="2"/>
      <c r="Q12" s="2"/>
    </row>
    <row r="13" spans="1:17" x14ac:dyDescent="0.35">
      <c r="A13" s="2"/>
      <c r="B13" s="2"/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2"/>
      <c r="O13" s="2"/>
      <c r="P13" s="2"/>
      <c r="Q13" s="2"/>
    </row>
    <row r="14" spans="1:17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</sheetData>
  <sortState xmlns:xlrd2="http://schemas.microsoft.com/office/spreadsheetml/2017/richdata2" ref="A2:M6">
    <sortCondition ref="A2:A6"/>
  </sortState>
  <pageMargins left="0.7" right="0.7" top="0.75" bottom="0.75" header="0.3" footer="0.3"/>
  <pageSetup orientation="portrait" r:id="rId1"/>
  <headerFooter>
    <oddHeader>&amp;LPut your name here&amp;CCIT 110 JTerm 2022&amp;RDate printed: &amp;D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68696-45B4-46BE-AAB3-1945007DFB85}">
  <dimension ref="A1:Q26"/>
  <sheetViews>
    <sheetView workbookViewId="0">
      <pane ySplit="1" topLeftCell="A7" activePane="bottomLeft" state="frozen"/>
      <selection activeCell="A2" sqref="A2"/>
      <selection pane="bottomLeft" activeCell="E26" sqref="E26"/>
    </sheetView>
  </sheetViews>
  <sheetFormatPr defaultRowHeight="14.5" x14ac:dyDescent="0.35"/>
  <cols>
    <col min="1" max="1" width="4.26953125" bestFit="1" customWidth="1"/>
    <col min="2" max="2" width="4.36328125" bestFit="1" customWidth="1"/>
    <col min="3" max="3" width="8.6328125" bestFit="1" customWidth="1"/>
    <col min="4" max="4" width="5.90625" bestFit="1" customWidth="1"/>
    <col min="5" max="5" width="5" bestFit="1" customWidth="1"/>
  </cols>
  <sheetData>
    <row r="1" spans="1:17" x14ac:dyDescent="0.35">
      <c r="A1" s="1" t="s">
        <v>0</v>
      </c>
      <c r="B1" s="1" t="s">
        <v>27</v>
      </c>
      <c r="C1" s="1" t="s">
        <v>28</v>
      </c>
      <c r="D1" s="1" t="s">
        <v>29</v>
      </c>
      <c r="E1" s="1" t="s">
        <v>30</v>
      </c>
      <c r="F1" s="1"/>
      <c r="G1" s="1" t="s">
        <v>31</v>
      </c>
      <c r="H1" s="1" t="s">
        <v>32</v>
      </c>
      <c r="I1" s="1"/>
      <c r="J1" s="2"/>
      <c r="K1" s="2"/>
      <c r="L1" s="2"/>
      <c r="M1" s="2"/>
      <c r="N1" s="2"/>
      <c r="O1" s="2"/>
      <c r="P1" s="2"/>
      <c r="Q1" s="2"/>
    </row>
    <row r="2" spans="1:17" x14ac:dyDescent="0.35">
      <c r="A2" s="2">
        <v>1</v>
      </c>
      <c r="B2" s="2" t="s">
        <v>16</v>
      </c>
      <c r="C2" s="3">
        <v>4</v>
      </c>
      <c r="D2" s="2">
        <v>1</v>
      </c>
      <c r="E2" s="2">
        <v>1</v>
      </c>
      <c r="F2" s="2"/>
      <c r="G2" s="2" t="s">
        <v>33</v>
      </c>
      <c r="H2" s="2">
        <f>VLOOKUP(G2,B$2:C$22,2,FALSE)</f>
        <v>3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35">
      <c r="A3" s="2">
        <v>2</v>
      </c>
      <c r="B3" s="2" t="s">
        <v>34</v>
      </c>
      <c r="C3" s="3">
        <v>3.7</v>
      </c>
      <c r="D3" s="2">
        <v>1</v>
      </c>
      <c r="E3" s="2">
        <v>1</v>
      </c>
      <c r="F3" s="2"/>
      <c r="G3" s="2" t="s">
        <v>19</v>
      </c>
      <c r="H3" s="2">
        <f>VLOOKUP(G3,B$2:C$22,2,FALSE)</f>
        <v>1</v>
      </c>
      <c r="I3" s="2"/>
      <c r="J3" s="2"/>
      <c r="K3" s="2"/>
      <c r="L3" s="2"/>
      <c r="M3" s="2"/>
      <c r="N3" s="2"/>
      <c r="O3" s="2"/>
      <c r="P3" s="2"/>
      <c r="Q3" s="2"/>
    </row>
    <row r="4" spans="1:17" x14ac:dyDescent="0.35">
      <c r="A4" s="2">
        <v>3</v>
      </c>
      <c r="B4" s="2" t="s">
        <v>35</v>
      </c>
      <c r="C4" s="3">
        <v>3.3</v>
      </c>
      <c r="D4" s="2">
        <v>1</v>
      </c>
      <c r="E4" s="2">
        <v>1</v>
      </c>
      <c r="F4" s="2"/>
      <c r="G4" s="2" t="s">
        <v>16</v>
      </c>
      <c r="H4" s="2">
        <f>VLOOKUP(G4,B$2:C$22,2,FALSE)</f>
        <v>4</v>
      </c>
      <c r="I4" s="2"/>
      <c r="J4" s="2"/>
      <c r="K4" s="2"/>
      <c r="L4" s="2"/>
      <c r="M4" s="2"/>
      <c r="N4" s="2"/>
      <c r="O4" s="2"/>
      <c r="P4" s="2"/>
      <c r="Q4" s="2"/>
    </row>
    <row r="5" spans="1:17" x14ac:dyDescent="0.35">
      <c r="A5" s="2">
        <v>4</v>
      </c>
      <c r="B5" s="2" t="s">
        <v>33</v>
      </c>
      <c r="C5" s="3">
        <v>3</v>
      </c>
      <c r="D5" s="2">
        <v>1</v>
      </c>
      <c r="E5" s="2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35">
      <c r="A6" s="2">
        <v>5</v>
      </c>
      <c r="B6" s="2" t="s">
        <v>22</v>
      </c>
      <c r="C6" s="3">
        <v>2.7</v>
      </c>
      <c r="D6" s="2">
        <v>1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35">
      <c r="A7" s="2">
        <v>6</v>
      </c>
      <c r="B7" s="2" t="s">
        <v>36</v>
      </c>
      <c r="C7" s="3">
        <v>2.2999999999999998</v>
      </c>
      <c r="D7" s="2">
        <v>1</v>
      </c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35">
      <c r="A8" s="2">
        <v>7</v>
      </c>
      <c r="B8" s="2" t="s">
        <v>37</v>
      </c>
      <c r="C8" s="3">
        <v>2</v>
      </c>
      <c r="D8" s="2">
        <v>1</v>
      </c>
      <c r="E8" s="2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5">
      <c r="A9" s="2">
        <v>8</v>
      </c>
      <c r="B9" s="2" t="s">
        <v>38</v>
      </c>
      <c r="C9" s="3">
        <v>1.7</v>
      </c>
      <c r="D9" s="2">
        <v>1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5">
      <c r="A10" s="2">
        <v>9</v>
      </c>
      <c r="B10" s="2" t="s">
        <v>39</v>
      </c>
      <c r="C10" s="3">
        <v>1.3</v>
      </c>
      <c r="D10" s="2">
        <v>1</v>
      </c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5">
      <c r="A11" s="2">
        <v>10</v>
      </c>
      <c r="B11" s="2" t="s">
        <v>19</v>
      </c>
      <c r="C11" s="3">
        <v>1</v>
      </c>
      <c r="D11" s="2">
        <v>1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5">
      <c r="A12" s="2">
        <v>11</v>
      </c>
      <c r="B12" s="2" t="s">
        <v>40</v>
      </c>
      <c r="C12" s="3">
        <v>0.7</v>
      </c>
      <c r="D12" s="2">
        <v>1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5">
      <c r="A13" s="2">
        <v>12</v>
      </c>
      <c r="B13" s="2" t="s">
        <v>41</v>
      </c>
      <c r="C13" s="3">
        <v>0</v>
      </c>
      <c r="D13" s="2">
        <v>1</v>
      </c>
      <c r="E13" s="2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5">
      <c r="A14" s="2">
        <v>13</v>
      </c>
      <c r="B14" s="2" t="s">
        <v>25</v>
      </c>
      <c r="C14" s="3">
        <v>0</v>
      </c>
      <c r="D14" s="2">
        <v>0</v>
      </c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5">
      <c r="A15" s="2">
        <v>14</v>
      </c>
      <c r="B15" s="2" t="s">
        <v>42</v>
      </c>
      <c r="C15" s="3">
        <v>0</v>
      </c>
      <c r="D15" s="2">
        <v>0</v>
      </c>
      <c r="E15" s="2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5">
      <c r="A16" s="2">
        <v>15</v>
      </c>
      <c r="B16" s="2" t="s">
        <v>43</v>
      </c>
      <c r="C16" s="3">
        <v>0</v>
      </c>
      <c r="D16" s="2">
        <v>0</v>
      </c>
      <c r="E16" s="2"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5">
      <c r="A17" s="2">
        <v>16</v>
      </c>
      <c r="B17" s="2" t="s">
        <v>44</v>
      </c>
      <c r="C17" s="3">
        <v>0</v>
      </c>
      <c r="D17" s="2">
        <v>0</v>
      </c>
      <c r="E17" s="2"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5">
      <c r="A18" s="2">
        <v>17</v>
      </c>
      <c r="B18" s="2">
        <v>3</v>
      </c>
      <c r="C18" s="3">
        <v>0</v>
      </c>
      <c r="D18" s="2">
        <v>0</v>
      </c>
      <c r="E18" s="2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5">
      <c r="A19" s="2">
        <v>18</v>
      </c>
      <c r="B19" s="2">
        <v>4</v>
      </c>
      <c r="C19" s="3">
        <v>0</v>
      </c>
      <c r="D19" s="2">
        <v>0</v>
      </c>
      <c r="E19" s="2"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5">
      <c r="A20" s="2">
        <v>19</v>
      </c>
      <c r="B20" s="2">
        <v>5</v>
      </c>
      <c r="C20" s="3">
        <v>0</v>
      </c>
      <c r="D20" s="2">
        <v>0</v>
      </c>
      <c r="E20" s="2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5">
      <c r="A21" s="2">
        <v>20</v>
      </c>
      <c r="B21" s="2" t="s">
        <v>73</v>
      </c>
      <c r="C21" s="3">
        <v>0</v>
      </c>
      <c r="D21" s="2">
        <v>0</v>
      </c>
      <c r="E21" s="2"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5">
      <c r="A22" s="2">
        <v>21</v>
      </c>
      <c r="B22" s="2" t="s">
        <v>45</v>
      </c>
      <c r="C22" s="3">
        <v>0</v>
      </c>
      <c r="D22" s="2">
        <v>0</v>
      </c>
      <c r="E22" s="2"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ortState xmlns:xlrd2="http://schemas.microsoft.com/office/spreadsheetml/2017/richdata2" ref="A2:E22">
    <sortCondition ref="A2:A22"/>
  </sortState>
  <pageMargins left="0.7" right="0.7" top="0.75" bottom="0.75" header="0.3" footer="0.3"/>
  <pageSetup orientation="portrait" r:id="rId1"/>
  <headerFooter>
    <oddHeader>&amp;LPut your name here&amp;CCIT 110 JTerm 2022&amp;RDate printed: &amp;D</oddHeader>
    <oddFooter>&amp;LFile: &amp;F&amp;CPage: &amp;P of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EC09-D4EB-4DD0-8B9B-555AD6577A4A}">
  <dimension ref="A1:Q25"/>
  <sheetViews>
    <sheetView workbookViewId="0">
      <selection activeCell="C15" sqref="C15"/>
    </sheetView>
  </sheetViews>
  <sheetFormatPr defaultRowHeight="14.5" x14ac:dyDescent="0.35"/>
  <cols>
    <col min="5" max="5" width="14.7265625" customWidth="1"/>
  </cols>
  <sheetData>
    <row r="1" spans="1:17" x14ac:dyDescent="0.35">
      <c r="A1" s="2"/>
      <c r="B1" s="2" t="s">
        <v>52</v>
      </c>
      <c r="C1" s="2" t="s">
        <v>53</v>
      </c>
      <c r="D1" s="2" t="s">
        <v>54</v>
      </c>
      <c r="E1" s="2"/>
      <c r="F1" s="2"/>
      <c r="G1" s="2"/>
      <c r="H1" s="2"/>
      <c r="I1" s="2"/>
      <c r="J1" s="2"/>
      <c r="K1" s="2"/>
    </row>
    <row r="2" spans="1:17" x14ac:dyDescent="0.35">
      <c r="A2" s="7" t="s">
        <v>46</v>
      </c>
      <c r="B2" s="8">
        <v>90</v>
      </c>
      <c r="C2" s="8">
        <v>30</v>
      </c>
      <c r="D2" s="6">
        <f>B2+C2</f>
        <v>120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5">
      <c r="A3" s="7" t="s">
        <v>47</v>
      </c>
      <c r="B3" s="9">
        <v>2.5</v>
      </c>
      <c r="C3" s="9">
        <v>4</v>
      </c>
      <c r="D3" s="5">
        <f>D4/D2</f>
        <v>2.875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5">
      <c r="A4" s="7" t="s">
        <v>48</v>
      </c>
      <c r="B4" s="3">
        <f>B2*B3</f>
        <v>225</v>
      </c>
      <c r="C4" s="3">
        <f>C2*C3</f>
        <v>120</v>
      </c>
      <c r="D4" s="3">
        <f>B4+C4</f>
        <v>345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35">
      <c r="A6" s="2"/>
      <c r="B6" s="2" t="s">
        <v>52</v>
      </c>
      <c r="C6" s="2" t="s">
        <v>55</v>
      </c>
      <c r="D6" s="2" t="s">
        <v>56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35">
      <c r="A7" s="7" t="s">
        <v>46</v>
      </c>
      <c r="B7" s="8">
        <v>90</v>
      </c>
      <c r="C7" s="8">
        <v>120</v>
      </c>
      <c r="D7" s="6">
        <f>C7-B7</f>
        <v>30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35">
      <c r="A8" s="7" t="s">
        <v>47</v>
      </c>
      <c r="B8" s="9">
        <v>2.5</v>
      </c>
      <c r="C8" s="9">
        <v>2.875</v>
      </c>
      <c r="D8" s="5">
        <f>D9/D7</f>
        <v>4</v>
      </c>
      <c r="E8" s="2" t="str">
        <f>IF(D8&gt;4,"lower your goal GPA",IF(D8&lt;0.7,"Raise your goal GPA","Good Luck"))</f>
        <v>Good Luck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5">
      <c r="A9" s="7" t="s">
        <v>48</v>
      </c>
      <c r="B9" s="3">
        <f>B7*B8</f>
        <v>225</v>
      </c>
      <c r="C9" s="3">
        <f>C7*C8</f>
        <v>345</v>
      </c>
      <c r="D9" s="3">
        <f>C9-B9</f>
        <v>120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7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pageMargins left="0.7" right="0.7" top="0.75" bottom="0.75" header="0.3" footer="0.3"/>
  <pageSetup orientation="portrait" r:id="rId1"/>
  <headerFooter>
    <oddHeader>&amp;LPut your name here&amp;CCIT 110 JTerm 2022&amp;RDate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Fixed</vt:lpstr>
      <vt:lpstr>Simple GPA</vt:lpstr>
      <vt:lpstr>Grade table</vt:lpstr>
      <vt:lpstr>GPA 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A. Garcia</dc:creator>
  <cp:keywords/>
  <dc:description/>
  <cp:lastModifiedBy>Maxwell T. McCallum</cp:lastModifiedBy>
  <cp:revision/>
  <dcterms:created xsi:type="dcterms:W3CDTF">2022-01-10T15:07:31Z</dcterms:created>
  <dcterms:modified xsi:type="dcterms:W3CDTF">2022-01-12T19:16:45Z</dcterms:modified>
  <cp:category/>
  <cp:contentStatus/>
</cp:coreProperties>
</file>