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\"/>
    </mc:Choice>
  </mc:AlternateContent>
  <xr:revisionPtr revIDLastSave="0" documentId="13_ncr:1_{6A8D36E0-FD38-4FEA-B83C-9E8F7A16E767}" xr6:coauthVersionLast="47" xr6:coauthVersionMax="47" xr10:uidLastSave="{00000000-0000-0000-0000-000000000000}"/>
  <bookViews>
    <workbookView xWindow="-110" yWindow="-110" windowWidth="19420" windowHeight="10420" activeTab="4" xr2:uid="{EDB503EB-CBBB-437A-89BB-8BA318E60686}"/>
  </bookViews>
  <sheets>
    <sheet name="My GPA" sheetId="1" r:id="rId1"/>
    <sheet name="Grade Table" sheetId="2" r:id="rId2"/>
    <sheet name="Sample GPA" sheetId="3" r:id="rId3"/>
    <sheet name="My GPA Assigment" sheetId="5" r:id="rId4"/>
    <sheet name="Sheet6" sheetId="6" r:id="rId5"/>
  </sheets>
  <definedNames>
    <definedName name="GrdTable">'Grade Table'!$A$2:$F$18</definedName>
    <definedName name="_xlnm.Print_Titles" localSheetId="1">'Grade Table'!$1:$1</definedName>
    <definedName name="_xlnm.Print_Titles" localSheetId="0">'My GPA'!$1:$1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6" l="1"/>
  <c r="E10" i="6"/>
  <c r="E8" i="6"/>
  <c r="E4" i="6"/>
  <c r="B12" i="6"/>
  <c r="B9" i="6"/>
  <c r="B4" i="6"/>
  <c r="I36" i="5"/>
  <c r="L36" i="5" s="1"/>
  <c r="J36" i="5"/>
  <c r="K36" i="5"/>
  <c r="I37" i="5"/>
  <c r="J37" i="5"/>
  <c r="K37" i="5"/>
  <c r="L37" i="5"/>
  <c r="I38" i="5"/>
  <c r="L38" i="5" s="1"/>
  <c r="J38" i="5"/>
  <c r="K38" i="5"/>
  <c r="I39" i="5"/>
  <c r="L39" i="5" s="1"/>
  <c r="J39" i="5"/>
  <c r="K39" i="5"/>
  <c r="I40" i="5"/>
  <c r="J40" i="5"/>
  <c r="K40" i="5"/>
  <c r="I41" i="5"/>
  <c r="L41" i="5" s="1"/>
  <c r="J41" i="5"/>
  <c r="K41" i="5"/>
  <c r="I42" i="5"/>
  <c r="J42" i="5"/>
  <c r="K42" i="5"/>
  <c r="I11" i="5"/>
  <c r="L11" i="5" s="1"/>
  <c r="J11" i="5"/>
  <c r="K11" i="5"/>
  <c r="I12" i="5"/>
  <c r="J12" i="5"/>
  <c r="K12" i="5"/>
  <c r="I13" i="5"/>
  <c r="J13" i="5"/>
  <c r="K13" i="5"/>
  <c r="I14" i="5"/>
  <c r="L14" i="5" s="1"/>
  <c r="J14" i="5"/>
  <c r="K14" i="5"/>
  <c r="I15" i="5"/>
  <c r="J15" i="5"/>
  <c r="K15" i="5"/>
  <c r="I16" i="5"/>
  <c r="L16" i="5" s="1"/>
  <c r="J16" i="5"/>
  <c r="K16" i="5"/>
  <c r="I17" i="5"/>
  <c r="J17" i="5"/>
  <c r="K17" i="5"/>
  <c r="I18" i="5"/>
  <c r="J18" i="5"/>
  <c r="K18" i="5"/>
  <c r="I19" i="5"/>
  <c r="J19" i="5"/>
  <c r="K19" i="5"/>
  <c r="I20" i="5"/>
  <c r="J20" i="5"/>
  <c r="K20" i="5"/>
  <c r="L20" i="5"/>
  <c r="I21" i="5"/>
  <c r="L21" i="5" s="1"/>
  <c r="J21" i="5"/>
  <c r="K21" i="5"/>
  <c r="I22" i="5"/>
  <c r="J22" i="5"/>
  <c r="K22" i="5"/>
  <c r="L22" i="5" s="1"/>
  <c r="I23" i="5"/>
  <c r="J23" i="5"/>
  <c r="K23" i="5"/>
  <c r="I24" i="5"/>
  <c r="L24" i="5" s="1"/>
  <c r="J24" i="5"/>
  <c r="K24" i="5"/>
  <c r="I25" i="5"/>
  <c r="J25" i="5"/>
  <c r="K25" i="5"/>
  <c r="I26" i="5"/>
  <c r="L26" i="5" s="1"/>
  <c r="J26" i="5"/>
  <c r="K26" i="5"/>
  <c r="I27" i="5"/>
  <c r="J27" i="5"/>
  <c r="K27" i="5"/>
  <c r="L27" i="5" s="1"/>
  <c r="I28" i="5"/>
  <c r="J28" i="5"/>
  <c r="K28" i="5"/>
  <c r="I29" i="5"/>
  <c r="L29" i="5" s="1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L34" i="5" s="1"/>
  <c r="J34" i="5"/>
  <c r="K34" i="5"/>
  <c r="I35" i="5"/>
  <c r="J35" i="5"/>
  <c r="K35" i="5"/>
  <c r="L35" i="5" s="1"/>
  <c r="K10" i="5"/>
  <c r="J10" i="5"/>
  <c r="I10" i="5"/>
  <c r="K9" i="5"/>
  <c r="J9" i="5"/>
  <c r="I9" i="5"/>
  <c r="L9" i="5" s="1"/>
  <c r="K8" i="5"/>
  <c r="J8" i="5"/>
  <c r="I8" i="5"/>
  <c r="A2" i="5"/>
  <c r="A1" i="5"/>
  <c r="I11" i="3"/>
  <c r="J11" i="3"/>
  <c r="K11" i="3"/>
  <c r="I12" i="3"/>
  <c r="J12" i="3"/>
  <c r="K12" i="3"/>
  <c r="L12" i="3" s="1"/>
  <c r="I13" i="3"/>
  <c r="L13" i="3" s="1"/>
  <c r="J13" i="3"/>
  <c r="K13" i="3"/>
  <c r="I14" i="3"/>
  <c r="J14" i="3"/>
  <c r="K14" i="3"/>
  <c r="L14" i="3"/>
  <c r="I15" i="3"/>
  <c r="L15" i="3" s="1"/>
  <c r="J15" i="3"/>
  <c r="K15" i="3"/>
  <c r="J2" i="3"/>
  <c r="A2" i="3"/>
  <c r="A1" i="3"/>
  <c r="K9" i="3"/>
  <c r="K10" i="3"/>
  <c r="K16" i="3"/>
  <c r="K8" i="3"/>
  <c r="J9" i="3"/>
  <c r="J10" i="3"/>
  <c r="J16" i="3"/>
  <c r="J8" i="3"/>
  <c r="I16" i="3"/>
  <c r="I9" i="3"/>
  <c r="L9" i="3" s="1"/>
  <c r="I10" i="3"/>
  <c r="I8" i="3"/>
  <c r="L8" i="3" s="1"/>
  <c r="H3" i="1"/>
  <c r="H4" i="1"/>
  <c r="H2" i="1"/>
  <c r="B14" i="6" l="1"/>
  <c r="B13" i="6"/>
  <c r="C13" i="6" s="1"/>
  <c r="L31" i="5"/>
  <c r="L23" i="5"/>
  <c r="L40" i="5"/>
  <c r="L28" i="5"/>
  <c r="L18" i="5"/>
  <c r="L13" i="5"/>
  <c r="L15" i="5"/>
  <c r="L30" i="5"/>
  <c r="L42" i="5"/>
  <c r="L19" i="5"/>
  <c r="L17" i="5"/>
  <c r="L33" i="5"/>
  <c r="L25" i="5"/>
  <c r="L32" i="5"/>
  <c r="L12" i="5"/>
  <c r="L10" i="5"/>
  <c r="L1" i="5" s="1"/>
  <c r="J2" i="5"/>
  <c r="L8" i="5"/>
  <c r="K1" i="5"/>
  <c r="L2" i="5"/>
  <c r="J1" i="5"/>
  <c r="J1" i="3"/>
  <c r="L11" i="3"/>
  <c r="L2" i="3" s="1"/>
  <c r="I2" i="3" s="1"/>
  <c r="K2" i="5"/>
  <c r="K1" i="3"/>
  <c r="L16" i="3"/>
  <c r="K2" i="3"/>
  <c r="L10" i="3"/>
  <c r="I1" i="5" l="1"/>
  <c r="I2" i="5"/>
  <c r="L1" i="3"/>
  <c r="I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tc={5B99CEEF-AACA-43D3-B952-527218ED5CBA}</author>
    <author>tc={5B5E5538-3A37-4F66-923E-5024F9B1E340}</author>
  </authors>
  <commentList>
    <comment ref="H1" authorId="0" shapeId="0" xr:uid="{5B99CEEF-AACA-43D3-B952-527218ED5CBA}">
      <text>
        <t>[Threaded comment]
Your version of Excel allows you to read this threaded comment; however, any edits to it will get removed if the file is opened in a newer version of Excel. Learn more: https://go.microsoft.com/fwlink/?linkid=870924
Comment:
    GPTS=Grade points, A=4.0, B=3.0….</t>
      </text>
    </comment>
    <comment ref="I1" authorId="1" shapeId="0" xr:uid="{5B5E5538-3A37-4F66-923E-5024F9B1E340}">
      <text>
        <t>[Threaded comment]
Your version of Excel allows you to read this threaded comment; however, any edits to it will get removed if the file is opened in a newer version of Excel. Learn more: https://go.microsoft.com/fwlink/?linkid=870924
Comment:
    HPTS= Honor Points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tc={FE76A918-348D-43D1-BC7C-630F78573A38}</author>
  </authors>
  <commentList>
    <comment ref="B1" authorId="0" shapeId="0" xr:uid="{FE76A918-348D-43D1-BC7C-630F78573A38}">
      <text>
        <t>[Threaded comment]
Your version of Excel allows you to read this threaded comment; however, any edits to it will get removed if the file is opened in a newer version of Excel. Learn more: https://go.microsoft.com/fwlink/?linkid=870924
Comment:
    GPTS=Grade points, A=4.0, B=3.0….</t>
      </text>
    </comment>
  </commentList>
</comments>
</file>

<file path=xl/sharedStrings.xml><?xml version="1.0" encoding="utf-8"?>
<sst xmlns="http://schemas.openxmlformats.org/spreadsheetml/2006/main" count="283" uniqueCount="123">
  <si>
    <t>SEM</t>
  </si>
  <si>
    <t>YEAR</t>
  </si>
  <si>
    <t>DEPT</t>
  </si>
  <si>
    <t>CRS</t>
  </si>
  <si>
    <t>TITLE</t>
  </si>
  <si>
    <t>CRED</t>
  </si>
  <si>
    <t>GRD</t>
  </si>
  <si>
    <t>GPTS</t>
  </si>
  <si>
    <t>Fall</t>
  </si>
  <si>
    <t>POL</t>
  </si>
  <si>
    <t>Issues Am gov</t>
  </si>
  <si>
    <t>A</t>
  </si>
  <si>
    <t>LIB</t>
  </si>
  <si>
    <t>EC</t>
  </si>
  <si>
    <t>B</t>
  </si>
  <si>
    <t>CIT</t>
  </si>
  <si>
    <t>Prin of CIT</t>
  </si>
  <si>
    <t>C</t>
  </si>
  <si>
    <t>HPTS</t>
  </si>
  <si>
    <t>D</t>
  </si>
  <si>
    <t>F</t>
  </si>
  <si>
    <t>I</t>
  </si>
  <si>
    <t>P</t>
  </si>
  <si>
    <t>W</t>
  </si>
  <si>
    <t>ATT</t>
  </si>
  <si>
    <t>EARN</t>
  </si>
  <si>
    <t>COMMENT</t>
  </si>
  <si>
    <t>Excellent</t>
  </si>
  <si>
    <t>Good</t>
  </si>
  <si>
    <t>Average</t>
  </si>
  <si>
    <t>Below Avg</t>
  </si>
  <si>
    <t>Fail</t>
  </si>
  <si>
    <t>Incomplete</t>
  </si>
  <si>
    <t>Withdraw</t>
  </si>
  <si>
    <t>Pass</t>
  </si>
  <si>
    <t>Seq</t>
  </si>
  <si>
    <t>Sem</t>
  </si>
  <si>
    <t>Year</t>
  </si>
  <si>
    <t>Dep</t>
  </si>
  <si>
    <t>Crs</t>
  </si>
  <si>
    <t>Title</t>
  </si>
  <si>
    <t>Cred</t>
  </si>
  <si>
    <t>Grade</t>
  </si>
  <si>
    <t>Gpts</t>
  </si>
  <si>
    <t>Earn</t>
  </si>
  <si>
    <t>Att</t>
  </si>
  <si>
    <t>Hpts</t>
  </si>
  <si>
    <t>ART</t>
  </si>
  <si>
    <t>BUS</t>
  </si>
  <si>
    <t>CHE</t>
  </si>
  <si>
    <t>Begin Draw</t>
  </si>
  <si>
    <t>Prin Mgt</t>
  </si>
  <si>
    <t>Intro Chem</t>
  </si>
  <si>
    <t>SEQ</t>
  </si>
  <si>
    <t>A-</t>
  </si>
  <si>
    <t>B+</t>
  </si>
  <si>
    <t>B-</t>
  </si>
  <si>
    <t>C+</t>
  </si>
  <si>
    <t>C-</t>
  </si>
  <si>
    <t>D+</t>
  </si>
  <si>
    <t>D-</t>
  </si>
  <si>
    <t>TR</t>
  </si>
  <si>
    <t>AP</t>
  </si>
  <si>
    <t>Transfer</t>
  </si>
  <si>
    <t>Adv Place</t>
  </si>
  <si>
    <t>Spring</t>
  </si>
  <si>
    <t>Intro Mkt</t>
  </si>
  <si>
    <t>GrandTotal</t>
  </si>
  <si>
    <t>Select Total</t>
  </si>
  <si>
    <t>J-term</t>
  </si>
  <si>
    <t>DGD</t>
  </si>
  <si>
    <t>Gobal Leadership</t>
  </si>
  <si>
    <t>Prin of Computing and IT</t>
  </si>
  <si>
    <t>KIN</t>
  </si>
  <si>
    <t xml:space="preserve"> Lifetime Health &amp; Wellness</t>
  </si>
  <si>
    <t>SMG</t>
  </si>
  <si>
    <t>Sport Finance &amp; Revenue Mgmt</t>
  </si>
  <si>
    <t>Sport Marketing &amp; Promotions</t>
  </si>
  <si>
    <t>ACC</t>
  </si>
  <si>
    <t>Fin Accounting</t>
  </si>
  <si>
    <t xml:space="preserve">Managerial Finance </t>
  </si>
  <si>
    <t>Ethics in Sports</t>
  </si>
  <si>
    <t>Sport Internship</t>
  </si>
  <si>
    <t>Sport Sales &amp; Sponsorship</t>
  </si>
  <si>
    <t>J-Term</t>
  </si>
  <si>
    <t>BIO</t>
  </si>
  <si>
    <t>Biology</t>
  </si>
  <si>
    <t>Bio Lab</t>
  </si>
  <si>
    <t>Business Law</t>
  </si>
  <si>
    <t>Human Resource Management</t>
  </si>
  <si>
    <t>Sport Law</t>
  </si>
  <si>
    <t>Advertising/Marketing Comm</t>
  </si>
  <si>
    <t>HIS</t>
  </si>
  <si>
    <t>East Asian History in Film</t>
  </si>
  <si>
    <t>PSY</t>
  </si>
  <si>
    <t>Intro Psych</t>
  </si>
  <si>
    <t>Sport Gov</t>
  </si>
  <si>
    <t>Managerial Accounting</t>
  </si>
  <si>
    <t>Prin of Management</t>
  </si>
  <si>
    <t xml:space="preserve">Sports Officiating </t>
  </si>
  <si>
    <t>Priest,Ministers,Rabbis</t>
  </si>
  <si>
    <t>Sport and Society</t>
  </si>
  <si>
    <t>COM</t>
  </si>
  <si>
    <t>Intro TV Production</t>
  </si>
  <si>
    <t>ECO</t>
  </si>
  <si>
    <t>Prin of Macroeconomics</t>
  </si>
  <si>
    <t>Themes in World History</t>
  </si>
  <si>
    <t>Sport, Ritual, Identity</t>
  </si>
  <si>
    <t>Prin of Marketing</t>
  </si>
  <si>
    <t>Oral Comm</t>
  </si>
  <si>
    <t>Prin of Microeconomics</t>
  </si>
  <si>
    <t>Russian History</t>
  </si>
  <si>
    <t>Engaging Differences</t>
  </si>
  <si>
    <t>Intro SMG</t>
  </si>
  <si>
    <t>if I have</t>
  </si>
  <si>
    <t>credits</t>
  </si>
  <si>
    <t>GPA</t>
  </si>
  <si>
    <t>Honor Pts</t>
  </si>
  <si>
    <t>I want</t>
  </si>
  <si>
    <t>Credits</t>
  </si>
  <si>
    <t>I need</t>
  </si>
  <si>
    <t xml:space="preserve">If I take </t>
  </si>
  <si>
    <t xml:space="preserve">I wil have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</si>
</sst>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.0000_);_(* \(#,##0.0000\);_(* &quot;-&quot;??_);_(@_)"/>
    <numFmt numFmtId="171" formatCode="_(* #,##0_);_(* \(#,##0\);_(* &quot;-&quot;?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6" fontId="0" fillId="0" borderId="0" xfId="1" applyNumberFormat="1" applyFont="1"/>
    <xf numFmtId="0" fontId="0" fillId="0" borderId="0" xfId="0" applyAlignment="1">
      <alignment horizontal="left" indent="1"/>
    </xf>
    <xf numFmtId="171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athan D. Degen" id="{A9A5825E-1030-4158-8527-F55A205737CE}" userId="S::jd553083@loras.edu::22bcbf9e-80a3-4ad7-97ae-f3cc7e5fb0f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2-10-06T15:19:53.40" personId="{A9A5825E-1030-4158-8527-F55A205737CE}" id="{5B99CEEF-AACA-43D3-B952-527218ED5CBA}">
    <text>GPTS=Grade points, A=4.0, B=3.0….</text>
  </threadedComment>
  <threadedComment ref="I1" dT="2022-10-06T15:27:16.53" personId="{A9A5825E-1030-4158-8527-F55A205737CE}" id="{5B5E5538-3A37-4F66-923E-5024F9B1E340}">
    <text>HPTS= Honor Points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2-10-06T15:19:53.40" personId="{A9A5825E-1030-4158-8527-F55A205737CE}" id="{FE76A918-348D-43D1-BC7C-630F78573A38}">
    <text>GPTS=Grade points, A=4.0, B=3.0….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B47D-77AD-44CE-A065-E3882B7276FE}">
  <dimension ref="A1:I4"/>
  <sheetViews>
    <sheetView workbookViewId="0">
      <pane ySplit="1" topLeftCell="A2" activePane="bottomLeft" state="frozen"/>
      <selection pane="bottomLeft" activeCell="G5" sqref="G5"/>
    </sheetView>
  </sheetViews>
  <sheetFormatPr defaultRowHeight="14.5" x14ac:dyDescent="0.35"/>
  <cols>
    <col min="5" max="5" width="12.54296875" bestFit="1" customWidth="1"/>
    <col min="8" max="8" width="5.089843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18</v>
      </c>
    </row>
    <row r="2" spans="1:9" x14ac:dyDescent="0.35">
      <c r="A2" t="s">
        <v>8</v>
      </c>
      <c r="B2">
        <v>2022</v>
      </c>
      <c r="C2" t="s">
        <v>9</v>
      </c>
      <c r="D2">
        <v>121</v>
      </c>
      <c r="E2" t="s">
        <v>10</v>
      </c>
      <c r="F2">
        <v>3</v>
      </c>
      <c r="G2" t="s">
        <v>11</v>
      </c>
      <c r="H2">
        <f>VLOOKUP(G2,GrdTable,2,FALSE)</f>
        <v>4</v>
      </c>
    </row>
    <row r="3" spans="1:9" x14ac:dyDescent="0.35">
      <c r="A3" t="s">
        <v>8</v>
      </c>
      <c r="B3">
        <v>2022</v>
      </c>
      <c r="C3" t="s">
        <v>12</v>
      </c>
      <c r="D3">
        <v>102</v>
      </c>
      <c r="E3" t="s">
        <v>13</v>
      </c>
      <c r="F3">
        <v>3</v>
      </c>
      <c r="G3" t="s">
        <v>14</v>
      </c>
      <c r="H3">
        <f>VLOOKUP(G3,GrdTable,2,FALSE)</f>
        <v>3</v>
      </c>
    </row>
    <row r="4" spans="1:9" x14ac:dyDescent="0.35">
      <c r="A4" t="s">
        <v>8</v>
      </c>
      <c r="B4">
        <v>2022</v>
      </c>
      <c r="C4" t="s">
        <v>15</v>
      </c>
      <c r="D4">
        <v>110</v>
      </c>
      <c r="E4" t="s">
        <v>16</v>
      </c>
      <c r="F4">
        <v>3</v>
      </c>
      <c r="G4" t="s">
        <v>17</v>
      </c>
      <c r="H4">
        <f>VLOOKUP(G4,GrdTable,2,FALSE)</f>
        <v>2</v>
      </c>
    </row>
  </sheetData>
  <pageMargins left="0.7" right="0.7" top="0.75" bottom="0.75" header="0.3" footer="0.3"/>
  <pageSetup orientation="portrait" r:id="rId1"/>
  <headerFooter>
    <oddHeader>&amp;LJack Degen&amp;CCIT 110 Fall 2022&amp;RDate Printed: &amp;D</oddHeader>
    <oddFooter xml:space="preserve">&amp;LFile: &amp;F&amp;CPage: &amp;Pof &amp;N&amp;RSheet:&amp;A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5646-9092-444B-83D8-EAF09F084C99}">
  <dimension ref="A1:F18"/>
  <sheetViews>
    <sheetView workbookViewId="0">
      <pane ySplit="1" topLeftCell="A2" activePane="bottomLeft" state="frozen"/>
      <selection pane="bottomLeft" activeCell="A2" sqref="A2:F18"/>
    </sheetView>
  </sheetViews>
  <sheetFormatPr defaultRowHeight="14.5" x14ac:dyDescent="0.35"/>
  <cols>
    <col min="6" max="6" width="10.1796875" bestFit="1" customWidth="1"/>
  </cols>
  <sheetData>
    <row r="1" spans="1:6" s="3" customFormat="1" x14ac:dyDescent="0.35">
      <c r="A1" s="3" t="s">
        <v>6</v>
      </c>
      <c r="B1" s="3" t="s">
        <v>7</v>
      </c>
      <c r="C1" s="3" t="s">
        <v>24</v>
      </c>
      <c r="D1" s="3" t="s">
        <v>25</v>
      </c>
      <c r="E1" s="3" t="s">
        <v>53</v>
      </c>
      <c r="F1" s="3" t="s">
        <v>26</v>
      </c>
    </row>
    <row r="2" spans="1:6" x14ac:dyDescent="0.35">
      <c r="A2" t="s">
        <v>11</v>
      </c>
      <c r="B2" s="2">
        <v>4</v>
      </c>
      <c r="C2">
        <v>1</v>
      </c>
      <c r="D2">
        <v>1</v>
      </c>
      <c r="E2">
        <v>1</v>
      </c>
      <c r="F2" t="s">
        <v>27</v>
      </c>
    </row>
    <row r="3" spans="1:6" x14ac:dyDescent="0.35">
      <c r="A3" t="s">
        <v>54</v>
      </c>
      <c r="B3" s="2">
        <v>3.7</v>
      </c>
      <c r="C3">
        <v>1</v>
      </c>
      <c r="D3">
        <v>1</v>
      </c>
      <c r="E3">
        <v>2</v>
      </c>
    </row>
    <row r="4" spans="1:6" x14ac:dyDescent="0.35">
      <c r="A4" t="s">
        <v>55</v>
      </c>
      <c r="B4" s="2">
        <v>3.3</v>
      </c>
      <c r="C4">
        <v>1</v>
      </c>
      <c r="D4">
        <v>1</v>
      </c>
      <c r="E4">
        <v>3</v>
      </c>
    </row>
    <row r="5" spans="1:6" x14ac:dyDescent="0.35">
      <c r="A5" t="s">
        <v>14</v>
      </c>
      <c r="B5" s="2">
        <v>3</v>
      </c>
      <c r="C5">
        <v>1</v>
      </c>
      <c r="D5">
        <v>1</v>
      </c>
      <c r="E5">
        <v>4</v>
      </c>
      <c r="F5" t="s">
        <v>28</v>
      </c>
    </row>
    <row r="6" spans="1:6" x14ac:dyDescent="0.35">
      <c r="A6" t="s">
        <v>56</v>
      </c>
      <c r="B6" s="2">
        <v>2.7</v>
      </c>
      <c r="C6">
        <v>1</v>
      </c>
      <c r="D6">
        <v>1</v>
      </c>
      <c r="E6">
        <v>5</v>
      </c>
    </row>
    <row r="7" spans="1:6" x14ac:dyDescent="0.35">
      <c r="A7" t="s">
        <v>57</v>
      </c>
      <c r="B7" s="2">
        <v>2.2999999999999998</v>
      </c>
      <c r="C7">
        <v>1</v>
      </c>
      <c r="D7">
        <v>1</v>
      </c>
      <c r="E7">
        <v>6</v>
      </c>
    </row>
    <row r="8" spans="1:6" x14ac:dyDescent="0.35">
      <c r="A8" t="s">
        <v>17</v>
      </c>
      <c r="B8" s="2">
        <v>2</v>
      </c>
      <c r="C8">
        <v>1</v>
      </c>
      <c r="D8">
        <v>1</v>
      </c>
      <c r="E8">
        <v>7</v>
      </c>
      <c r="F8" t="s">
        <v>29</v>
      </c>
    </row>
    <row r="9" spans="1:6" x14ac:dyDescent="0.35">
      <c r="A9" t="s">
        <v>58</v>
      </c>
      <c r="B9" s="2">
        <v>1.7</v>
      </c>
      <c r="C9">
        <v>1</v>
      </c>
      <c r="D9">
        <v>1</v>
      </c>
      <c r="E9">
        <v>8</v>
      </c>
    </row>
    <row r="10" spans="1:6" x14ac:dyDescent="0.35">
      <c r="A10" t="s">
        <v>59</v>
      </c>
      <c r="B10" s="2">
        <v>1.3</v>
      </c>
      <c r="C10">
        <v>1</v>
      </c>
      <c r="D10">
        <v>1</v>
      </c>
      <c r="E10">
        <v>9</v>
      </c>
    </row>
    <row r="11" spans="1:6" x14ac:dyDescent="0.35">
      <c r="A11" t="s">
        <v>19</v>
      </c>
      <c r="B11" s="2">
        <v>1</v>
      </c>
      <c r="C11">
        <v>1</v>
      </c>
      <c r="D11">
        <v>1</v>
      </c>
      <c r="E11">
        <v>10</v>
      </c>
      <c r="F11" t="s">
        <v>30</v>
      </c>
    </row>
    <row r="12" spans="1:6" x14ac:dyDescent="0.35">
      <c r="A12" t="s">
        <v>60</v>
      </c>
      <c r="B12" s="2">
        <v>0.7</v>
      </c>
      <c r="C12">
        <v>1</v>
      </c>
      <c r="D12">
        <v>1</v>
      </c>
      <c r="E12">
        <v>11</v>
      </c>
    </row>
    <row r="13" spans="1:6" x14ac:dyDescent="0.35">
      <c r="A13" t="s">
        <v>20</v>
      </c>
      <c r="B13" s="2">
        <v>0</v>
      </c>
      <c r="C13">
        <v>1</v>
      </c>
      <c r="D13">
        <v>0</v>
      </c>
      <c r="E13">
        <v>12</v>
      </c>
      <c r="F13" t="s">
        <v>31</v>
      </c>
    </row>
    <row r="14" spans="1:6" x14ac:dyDescent="0.35">
      <c r="A14" t="s">
        <v>21</v>
      </c>
      <c r="B14" s="2">
        <v>0</v>
      </c>
      <c r="C14">
        <v>0</v>
      </c>
      <c r="D14">
        <v>0</v>
      </c>
      <c r="E14">
        <v>13</v>
      </c>
      <c r="F14" t="s">
        <v>32</v>
      </c>
    </row>
    <row r="15" spans="1:6" x14ac:dyDescent="0.35">
      <c r="A15" t="s">
        <v>22</v>
      </c>
      <c r="B15" s="2">
        <v>0</v>
      </c>
      <c r="C15">
        <v>0</v>
      </c>
      <c r="D15">
        <v>1</v>
      </c>
      <c r="E15">
        <v>14</v>
      </c>
      <c r="F15" t="s">
        <v>34</v>
      </c>
    </row>
    <row r="16" spans="1:6" x14ac:dyDescent="0.35">
      <c r="A16" t="s">
        <v>23</v>
      </c>
      <c r="B16" s="2">
        <v>0</v>
      </c>
      <c r="C16">
        <v>0</v>
      </c>
      <c r="D16">
        <v>0</v>
      </c>
      <c r="E16">
        <v>15</v>
      </c>
      <c r="F16" t="s">
        <v>33</v>
      </c>
    </row>
    <row r="17" spans="1:6" x14ac:dyDescent="0.35">
      <c r="A17" t="s">
        <v>61</v>
      </c>
      <c r="B17" s="2">
        <v>0</v>
      </c>
      <c r="C17">
        <v>0</v>
      </c>
      <c r="D17">
        <v>1</v>
      </c>
      <c r="E17">
        <v>16</v>
      </c>
      <c r="F17" t="s">
        <v>63</v>
      </c>
    </row>
    <row r="18" spans="1:6" x14ac:dyDescent="0.35">
      <c r="A18" t="s">
        <v>62</v>
      </c>
      <c r="B18" s="2">
        <v>0</v>
      </c>
      <c r="C18">
        <v>0</v>
      </c>
      <c r="D18">
        <v>1</v>
      </c>
      <c r="E18">
        <v>17</v>
      </c>
      <c r="F18" t="s">
        <v>64</v>
      </c>
    </row>
  </sheetData>
  <sortState xmlns:xlrd2="http://schemas.microsoft.com/office/spreadsheetml/2017/richdata2" ref="A2:F18">
    <sortCondition ref="E2:E18"/>
  </sortState>
  <pageMargins left="0.7" right="0.7" top="0.75" bottom="0.75" header="0.3" footer="0.3"/>
  <pageSetup orientation="portrait" r:id="rId1"/>
  <headerFooter>
    <oddHeader>&amp;LJack Degen&amp;CCIT 110 Fall 2022&amp;RDate Printed: &amp;D</oddHeader>
    <oddFooter xml:space="preserve">&amp;LFile: &amp;F&amp;CPage: &amp;Pof &amp;N&amp;RSheet:&amp;A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8753-3487-43AC-9112-935A9068992A}">
  <dimension ref="A1:L16"/>
  <sheetViews>
    <sheetView workbookViewId="0">
      <pane ySplit="7" topLeftCell="A8" activePane="bottomLeft" state="frozen"/>
      <selection pane="bottomLeft" activeCell="A17" sqref="A17"/>
    </sheetView>
  </sheetViews>
  <sheetFormatPr defaultRowHeight="14.5" x14ac:dyDescent="0.35"/>
  <cols>
    <col min="1" max="1" width="3.81640625" bestFit="1" customWidth="1"/>
    <col min="2" max="2" width="6" bestFit="1" customWidth="1"/>
    <col min="3" max="3" width="4.81640625" bestFit="1" customWidth="1"/>
    <col min="4" max="4" width="4.1796875" bestFit="1" customWidth="1"/>
    <col min="5" max="5" width="3.81640625" bestFit="1" customWidth="1"/>
    <col min="6" max="6" width="10.26953125" bestFit="1" customWidth="1"/>
    <col min="7" max="7" width="4.7265625" bestFit="1" customWidth="1"/>
    <col min="8" max="8" width="5.90625" bestFit="1" customWidth="1"/>
    <col min="9" max="9" width="7.6328125" bestFit="1" customWidth="1"/>
    <col min="10" max="10" width="7.81640625" bestFit="1" customWidth="1"/>
    <col min="11" max="12" width="4.6328125" bestFit="1" customWidth="1"/>
  </cols>
  <sheetData>
    <row r="1" spans="1:12" x14ac:dyDescent="0.35">
      <c r="A1">
        <f>COUNT(A7:A16)</f>
        <v>9</v>
      </c>
      <c r="F1" t="s">
        <v>67</v>
      </c>
      <c r="I1" s="4">
        <f>L1/J1</f>
        <v>1.7</v>
      </c>
      <c r="J1">
        <f>SUM(J7:J17)</f>
        <v>10</v>
      </c>
      <c r="K1">
        <f>SUM(K7:K17)</f>
        <v>7</v>
      </c>
      <c r="L1">
        <f>SUM(L7:L17)</f>
        <v>17</v>
      </c>
    </row>
    <row r="2" spans="1:12" x14ac:dyDescent="0.35">
      <c r="A2">
        <f>DCOUNT($A$7:$L$17,A7,$A$4:$L$5)</f>
        <v>9</v>
      </c>
      <c r="F2" t="s">
        <v>68</v>
      </c>
      <c r="I2" s="4">
        <f>L2/J2</f>
        <v>1.7</v>
      </c>
      <c r="J2">
        <f>DSUM($A$7:$L$17,J7,$A$4:$L$5)</f>
        <v>10</v>
      </c>
      <c r="K2">
        <f t="shared" ref="K2:L2" si="0">DSUM($A$7:$L$17,K7,$A$4:$L$5)</f>
        <v>7</v>
      </c>
      <c r="L2">
        <f t="shared" si="0"/>
        <v>17</v>
      </c>
    </row>
    <row r="4" spans="1:12" ht="29" x14ac:dyDescent="0.35">
      <c r="A4" s="3" t="s">
        <v>35</v>
      </c>
      <c r="B4" s="3" t="s">
        <v>36</v>
      </c>
      <c r="C4" s="3" t="s">
        <v>37</v>
      </c>
      <c r="D4" s="3" t="s">
        <v>38</v>
      </c>
      <c r="E4" s="3" t="s">
        <v>39</v>
      </c>
      <c r="F4" s="3" t="s">
        <v>40</v>
      </c>
      <c r="G4" s="3" t="s">
        <v>41</v>
      </c>
      <c r="H4" s="3" t="s">
        <v>42</v>
      </c>
      <c r="I4" s="3" t="s">
        <v>43</v>
      </c>
      <c r="J4" s="3" t="s">
        <v>45</v>
      </c>
      <c r="K4" s="3" t="s">
        <v>44</v>
      </c>
      <c r="L4" s="3" t="s">
        <v>46</v>
      </c>
    </row>
    <row r="7" spans="1:12" ht="29" x14ac:dyDescent="0.3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45</v>
      </c>
      <c r="K7" s="3" t="s">
        <v>44</v>
      </c>
      <c r="L7" s="3" t="s">
        <v>46</v>
      </c>
    </row>
    <row r="8" spans="1:12" x14ac:dyDescent="0.35">
      <c r="A8">
        <v>1</v>
      </c>
      <c r="B8" t="s">
        <v>8</v>
      </c>
      <c r="C8">
        <v>2022</v>
      </c>
      <c r="D8" t="s">
        <v>47</v>
      </c>
      <c r="E8">
        <v>101</v>
      </c>
      <c r="F8" t="s">
        <v>50</v>
      </c>
      <c r="G8">
        <v>3</v>
      </c>
      <c r="H8" t="s">
        <v>20</v>
      </c>
      <c r="I8">
        <f>IF(ISBLANK($H8),0,VLOOKUP($H8,GrdTable,2,FALSE))</f>
        <v>0</v>
      </c>
      <c r="J8">
        <f>IF(ISBLANK($H8),0,VLOOKUP($H8,GrdTable,3,FALSE)*$G8)</f>
        <v>3</v>
      </c>
      <c r="K8">
        <f>IF(ISBLANK($H8),0,VLOOKUP($H8,GrdTable,4,FALSE)*$G8)</f>
        <v>0</v>
      </c>
      <c r="L8">
        <f>I8*K8</f>
        <v>0</v>
      </c>
    </row>
    <row r="9" spans="1:12" x14ac:dyDescent="0.35">
      <c r="A9">
        <v>2</v>
      </c>
      <c r="B9" t="s">
        <v>8</v>
      </c>
      <c r="C9">
        <v>2022</v>
      </c>
      <c r="D9" t="s">
        <v>48</v>
      </c>
      <c r="E9">
        <v>230</v>
      </c>
      <c r="F9" t="s">
        <v>51</v>
      </c>
      <c r="G9">
        <v>3</v>
      </c>
      <c r="H9" t="s">
        <v>14</v>
      </c>
      <c r="I9">
        <f>IF(ISBLANK($H9),0,VLOOKUP($H9,GrdTable,2,FALSE))</f>
        <v>3</v>
      </c>
      <c r="J9">
        <f>IF(ISBLANK($H9),0,VLOOKUP($H9,GrdTable,3,FALSE)*$G9)</f>
        <v>3</v>
      </c>
      <c r="K9">
        <f>IF(ISBLANK($H9),0,VLOOKUP($H9,GrdTable,4,FALSE)*$G9)</f>
        <v>3</v>
      </c>
      <c r="L9">
        <f t="shared" ref="L9:L16" si="1">I9*K9</f>
        <v>9</v>
      </c>
    </row>
    <row r="10" spans="1:12" x14ac:dyDescent="0.35">
      <c r="A10">
        <v>3</v>
      </c>
      <c r="B10" t="s">
        <v>8</v>
      </c>
      <c r="C10">
        <v>2022</v>
      </c>
      <c r="D10" t="s">
        <v>49</v>
      </c>
      <c r="E10">
        <v>110</v>
      </c>
      <c r="F10" t="s">
        <v>52</v>
      </c>
      <c r="G10">
        <v>4</v>
      </c>
      <c r="H10" t="s">
        <v>17</v>
      </c>
      <c r="I10">
        <f>IF(ISBLANK($H10),0,VLOOKUP($H10,GrdTable,2,FALSE))</f>
        <v>2</v>
      </c>
      <c r="J10">
        <f>IF(ISBLANK($H10),0,VLOOKUP($H10,GrdTable,3,FALSE)*$G10)</f>
        <v>4</v>
      </c>
      <c r="K10">
        <f>IF(ISBLANK($H10),0,VLOOKUP($H10,GrdTable,4,FALSE)*$G10)</f>
        <v>4</v>
      </c>
      <c r="L10">
        <f t="shared" si="1"/>
        <v>8</v>
      </c>
    </row>
    <row r="11" spans="1:12" x14ac:dyDescent="0.35">
      <c r="A11">
        <v>4</v>
      </c>
      <c r="B11" t="s">
        <v>69</v>
      </c>
      <c r="C11">
        <v>2023</v>
      </c>
      <c r="D11" t="s">
        <v>12</v>
      </c>
      <c r="E11">
        <v>320</v>
      </c>
      <c r="F11" t="s">
        <v>70</v>
      </c>
      <c r="G11">
        <v>3</v>
      </c>
      <c r="I11">
        <f>IF(ISBLANK($H11),0,VLOOKUP($H11,GrdTable,2,FALSE))</f>
        <v>0</v>
      </c>
      <c r="J11">
        <f>IF(ISBLANK($H11),0,VLOOKUP($H11,GrdTable,3,FALSE)*$G11)</f>
        <v>0</v>
      </c>
      <c r="K11">
        <f>IF(ISBLANK($H11),0,VLOOKUP($H11,GrdTable,4,FALSE)*$G11)</f>
        <v>0</v>
      </c>
      <c r="L11">
        <f t="shared" ref="L11:L15" si="2">I11*K11</f>
        <v>0</v>
      </c>
    </row>
    <row r="12" spans="1:12" x14ac:dyDescent="0.35">
      <c r="A12">
        <v>5</v>
      </c>
      <c r="B12" t="s">
        <v>65</v>
      </c>
      <c r="I12">
        <f>IF(ISBLANK($H12),0,VLOOKUP($H12,GrdTable,2,FALSE))</f>
        <v>0</v>
      </c>
      <c r="J12">
        <f>IF(ISBLANK($H12),0,VLOOKUP($H12,GrdTable,3,FALSE)*$G12)</f>
        <v>0</v>
      </c>
      <c r="K12">
        <f>IF(ISBLANK($H12),0,VLOOKUP($H12,GrdTable,4,FALSE)*$G12)</f>
        <v>0</v>
      </c>
      <c r="L12">
        <f t="shared" si="2"/>
        <v>0</v>
      </c>
    </row>
    <row r="13" spans="1:12" x14ac:dyDescent="0.35">
      <c r="A13">
        <v>6</v>
      </c>
      <c r="B13" t="s">
        <v>65</v>
      </c>
      <c r="I13">
        <f>IF(ISBLANK($H13),0,VLOOKUP($H13,GrdTable,2,FALSE))</f>
        <v>0</v>
      </c>
      <c r="J13">
        <f>IF(ISBLANK($H13),0,VLOOKUP($H13,GrdTable,3,FALSE)*$G13)</f>
        <v>0</v>
      </c>
      <c r="K13">
        <f>IF(ISBLANK($H13),0,VLOOKUP($H13,GrdTable,4,FALSE)*$G13)</f>
        <v>0</v>
      </c>
      <c r="L13">
        <f t="shared" si="2"/>
        <v>0</v>
      </c>
    </row>
    <row r="14" spans="1:12" x14ac:dyDescent="0.35">
      <c r="A14">
        <v>7</v>
      </c>
      <c r="B14" t="s">
        <v>65</v>
      </c>
      <c r="I14">
        <f>IF(ISBLANK($H14),0,VLOOKUP($H14,GrdTable,2,FALSE))</f>
        <v>0</v>
      </c>
      <c r="J14">
        <f>IF(ISBLANK($H14),0,VLOOKUP($H14,GrdTable,3,FALSE)*$G14)</f>
        <v>0</v>
      </c>
      <c r="K14">
        <f>IF(ISBLANK($H14),0,VLOOKUP($H14,GrdTable,4,FALSE)*$G14)</f>
        <v>0</v>
      </c>
      <c r="L14">
        <f t="shared" si="2"/>
        <v>0</v>
      </c>
    </row>
    <row r="15" spans="1:12" x14ac:dyDescent="0.35">
      <c r="A15">
        <v>8</v>
      </c>
      <c r="B15" t="s">
        <v>65</v>
      </c>
      <c r="I15">
        <f>IF(ISBLANK($H15),0,VLOOKUP($H15,GrdTable,2,FALSE))</f>
        <v>0</v>
      </c>
      <c r="J15">
        <f>IF(ISBLANK($H15),0,VLOOKUP($H15,GrdTable,3,FALSE)*$G15)</f>
        <v>0</v>
      </c>
      <c r="K15">
        <f>IF(ISBLANK($H15),0,VLOOKUP($H15,GrdTable,4,FALSE)*$G15)</f>
        <v>0</v>
      </c>
      <c r="L15">
        <f t="shared" si="2"/>
        <v>0</v>
      </c>
    </row>
    <row r="16" spans="1:12" x14ac:dyDescent="0.35">
      <c r="A16">
        <v>9</v>
      </c>
      <c r="B16" t="s">
        <v>65</v>
      </c>
      <c r="C16">
        <v>2023</v>
      </c>
      <c r="D16" t="s">
        <v>48</v>
      </c>
      <c r="E16">
        <v>240</v>
      </c>
      <c r="F16" t="s">
        <v>66</v>
      </c>
      <c r="G16">
        <v>3</v>
      </c>
      <c r="I16">
        <f>IF(ISBLANK($H16),0,VLOOKUP($H16,GrdTable,2,FALSE))</f>
        <v>0</v>
      </c>
      <c r="J16">
        <f>IF(ISBLANK($H16),0,VLOOKUP($H16,GrdTable,3,FALSE)*$G16)</f>
        <v>0</v>
      </c>
      <c r="K16">
        <f>IF(ISBLANK($H16),0,VLOOKUP($H16,GrdTable,4,FALSE)*$G16)</f>
        <v>0</v>
      </c>
      <c r="L16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C58B-5C1E-4351-B2EB-70430C2D295B}">
  <dimension ref="A1:L42"/>
  <sheetViews>
    <sheetView view="pageLayout" zoomScaleNormal="100" workbookViewId="0">
      <selection activeCell="G1" sqref="G1"/>
    </sheetView>
  </sheetViews>
  <sheetFormatPr defaultRowHeight="14.5" x14ac:dyDescent="0.35"/>
  <cols>
    <col min="1" max="1" width="3.81640625" bestFit="1" customWidth="1"/>
    <col min="2" max="2" width="6" bestFit="1" customWidth="1"/>
    <col min="3" max="3" width="4.81640625" bestFit="1" customWidth="1"/>
    <col min="4" max="4" width="4.1796875" bestFit="1" customWidth="1"/>
    <col min="5" max="5" width="3.81640625" bestFit="1" customWidth="1"/>
    <col min="6" max="6" width="27.26953125" bestFit="1" customWidth="1"/>
    <col min="7" max="7" width="4.7265625" bestFit="1" customWidth="1"/>
    <col min="8" max="8" width="5.90625" bestFit="1" customWidth="1"/>
    <col min="9" max="9" width="7.6328125" bestFit="1" customWidth="1"/>
    <col min="10" max="10" width="7.81640625" bestFit="1" customWidth="1"/>
    <col min="11" max="12" width="4.6328125" bestFit="1" customWidth="1"/>
  </cols>
  <sheetData>
    <row r="1" spans="1:12" x14ac:dyDescent="0.35">
      <c r="A1">
        <f>COUNT(A7:A42)</f>
        <v>35</v>
      </c>
      <c r="F1" t="s">
        <v>67</v>
      </c>
      <c r="I1" s="4">
        <f>L1/J1</f>
        <v>2.99620253164557</v>
      </c>
      <c r="J1">
        <f>SUM(J7:J67)</f>
        <v>79</v>
      </c>
      <c r="K1">
        <f>SUM(K7:K67)</f>
        <v>85</v>
      </c>
      <c r="L1">
        <f>SUM(L7:L67)</f>
        <v>236.70000000000002</v>
      </c>
    </row>
    <row r="2" spans="1:12" x14ac:dyDescent="0.35">
      <c r="A2">
        <f>DCOUNT($A$7:$L$67,A7,$A$4:$L$5)</f>
        <v>35</v>
      </c>
      <c r="F2" t="s">
        <v>68</v>
      </c>
      <c r="I2" s="4">
        <f>L2/J2</f>
        <v>2.99620253164557</v>
      </c>
      <c r="J2">
        <f>DSUM($A$7:$L$67,J7,$A$4:$L$5)</f>
        <v>79</v>
      </c>
      <c r="K2">
        <f t="shared" ref="K2:L2" si="0">DSUM($A$7:$L$67,K7,$A$4:$L$5)</f>
        <v>85</v>
      </c>
      <c r="L2">
        <f t="shared" si="0"/>
        <v>236.70000000000002</v>
      </c>
    </row>
    <row r="4" spans="1:12" ht="29" x14ac:dyDescent="0.35">
      <c r="A4" s="3" t="s">
        <v>35</v>
      </c>
      <c r="B4" s="3" t="s">
        <v>36</v>
      </c>
      <c r="C4" s="3" t="s">
        <v>37</v>
      </c>
      <c r="D4" s="3" t="s">
        <v>38</v>
      </c>
      <c r="E4" s="3" t="s">
        <v>39</v>
      </c>
      <c r="F4" s="3" t="s">
        <v>40</v>
      </c>
      <c r="G4" s="3" t="s">
        <v>41</v>
      </c>
      <c r="H4" s="3" t="s">
        <v>42</v>
      </c>
      <c r="I4" s="3" t="s">
        <v>43</v>
      </c>
      <c r="J4" s="3" t="s">
        <v>45</v>
      </c>
      <c r="K4" s="3" t="s">
        <v>44</v>
      </c>
      <c r="L4" s="3" t="s">
        <v>46</v>
      </c>
    </row>
    <row r="7" spans="1:12" ht="29" x14ac:dyDescent="0.3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45</v>
      </c>
      <c r="K7" s="3" t="s">
        <v>44</v>
      </c>
      <c r="L7" s="3" t="s">
        <v>46</v>
      </c>
    </row>
    <row r="8" spans="1:12" x14ac:dyDescent="0.35">
      <c r="A8">
        <v>1</v>
      </c>
      <c r="B8" t="s">
        <v>8</v>
      </c>
      <c r="C8">
        <v>2022</v>
      </c>
      <c r="D8" t="s">
        <v>48</v>
      </c>
      <c r="E8">
        <v>433</v>
      </c>
      <c r="F8" t="s">
        <v>71</v>
      </c>
      <c r="G8">
        <v>3</v>
      </c>
      <c r="I8">
        <f>IF(ISBLANK($H8),0,VLOOKUP($H8,GrdTable,2,FALSE))</f>
        <v>0</v>
      </c>
      <c r="J8">
        <f>IF(ISBLANK($H8),0,VLOOKUP($H8,GrdTable,3,FALSE)*$G8)</f>
        <v>0</v>
      </c>
      <c r="K8">
        <f>IF(ISBLANK($H8),0,VLOOKUP($H8,GrdTable,4,FALSE)*$G8)</f>
        <v>0</v>
      </c>
      <c r="L8">
        <f>I8*K8</f>
        <v>0</v>
      </c>
    </row>
    <row r="9" spans="1:12" x14ac:dyDescent="0.35">
      <c r="A9">
        <v>2</v>
      </c>
      <c r="B9" t="s">
        <v>8</v>
      </c>
      <c r="C9">
        <v>2022</v>
      </c>
      <c r="D9" t="s">
        <v>15</v>
      </c>
      <c r="E9">
        <v>110</v>
      </c>
      <c r="F9" t="s">
        <v>72</v>
      </c>
      <c r="G9">
        <v>3</v>
      </c>
      <c r="I9">
        <f>IF(ISBLANK($H9),0,VLOOKUP($H9,GrdTable,2,FALSE))</f>
        <v>0</v>
      </c>
      <c r="J9">
        <f>IF(ISBLANK($H9),0,VLOOKUP($H9,GrdTable,3,FALSE)*$G9)</f>
        <v>0</v>
      </c>
      <c r="K9">
        <f>IF(ISBLANK($H9),0,VLOOKUP($H9,GrdTable,4,FALSE)*$G9)</f>
        <v>0</v>
      </c>
      <c r="L9">
        <f t="shared" ref="L9:L11" si="1">I9*K9</f>
        <v>0</v>
      </c>
    </row>
    <row r="10" spans="1:12" x14ac:dyDescent="0.35">
      <c r="A10">
        <v>3</v>
      </c>
      <c r="B10" t="s">
        <v>8</v>
      </c>
      <c r="C10">
        <v>2022</v>
      </c>
      <c r="D10" t="s">
        <v>73</v>
      </c>
      <c r="E10">
        <v>121</v>
      </c>
      <c r="F10" t="s">
        <v>74</v>
      </c>
      <c r="G10">
        <v>3</v>
      </c>
      <c r="I10">
        <f>IF(ISBLANK($H10),0,VLOOKUP($H10,GrdTable,2,FALSE))</f>
        <v>0</v>
      </c>
      <c r="J10">
        <f>IF(ISBLANK($H10),0,VLOOKUP($H10,GrdTable,3,FALSE)*$G10)</f>
        <v>0</v>
      </c>
      <c r="K10">
        <f>IF(ISBLANK($H10),0,VLOOKUP($H10,GrdTable,4,FALSE)*$G10)</f>
        <v>0</v>
      </c>
      <c r="L10">
        <f t="shared" si="1"/>
        <v>0</v>
      </c>
    </row>
    <row r="11" spans="1:12" x14ac:dyDescent="0.35">
      <c r="A11">
        <v>4</v>
      </c>
      <c r="B11" t="s">
        <v>8</v>
      </c>
      <c r="C11">
        <v>2022</v>
      </c>
      <c r="D11" t="s">
        <v>75</v>
      </c>
      <c r="E11">
        <v>450</v>
      </c>
      <c r="F11" t="s">
        <v>76</v>
      </c>
      <c r="G11">
        <v>3</v>
      </c>
      <c r="I11">
        <f>IF(ISBLANK($H11),0,VLOOKUP($H11,GrdTable,2,FALSE))</f>
        <v>0</v>
      </c>
      <c r="J11">
        <f>IF(ISBLANK($H11),0,VLOOKUP($H11,GrdTable,3,FALSE)*$G11)</f>
        <v>0</v>
      </c>
      <c r="K11">
        <f>IF(ISBLANK($H11),0,VLOOKUP($H11,GrdTable,4,FALSE)*$G11)</f>
        <v>0</v>
      </c>
      <c r="L11">
        <f t="shared" si="1"/>
        <v>0</v>
      </c>
    </row>
    <row r="12" spans="1:12" x14ac:dyDescent="0.35">
      <c r="A12">
        <v>5</v>
      </c>
      <c r="B12" t="s">
        <v>8</v>
      </c>
      <c r="C12">
        <v>2022</v>
      </c>
      <c r="D12" t="s">
        <v>75</v>
      </c>
      <c r="E12">
        <v>468</v>
      </c>
      <c r="F12" t="s">
        <v>77</v>
      </c>
      <c r="G12">
        <v>3</v>
      </c>
      <c r="I12">
        <f>IF(ISBLANK($H12),0,VLOOKUP($H12,GrdTable,2,FALSE))</f>
        <v>0</v>
      </c>
      <c r="J12">
        <f>IF(ISBLANK($H12),0,VLOOKUP($H12,GrdTable,3,FALSE)*$G12)</f>
        <v>0</v>
      </c>
      <c r="K12">
        <f>IF(ISBLANK($H12),0,VLOOKUP($H12,GrdTable,4,FALSE)*$G12)</f>
        <v>0</v>
      </c>
      <c r="L12">
        <f t="shared" ref="L12:L35" si="2">I12*K12</f>
        <v>0</v>
      </c>
    </row>
    <row r="13" spans="1:12" x14ac:dyDescent="0.35">
      <c r="A13">
        <v>6</v>
      </c>
      <c r="B13" t="s">
        <v>65</v>
      </c>
      <c r="C13">
        <v>2022</v>
      </c>
      <c r="D13" t="s">
        <v>78</v>
      </c>
      <c r="E13">
        <v>228</v>
      </c>
      <c r="F13" t="s">
        <v>79</v>
      </c>
      <c r="G13">
        <v>3</v>
      </c>
      <c r="H13" t="s">
        <v>56</v>
      </c>
      <c r="I13">
        <f>IF(ISBLANK($H13),0,VLOOKUP($H13,GrdTable,2,FALSE))</f>
        <v>2.7</v>
      </c>
      <c r="J13">
        <f>IF(ISBLANK($H13),0,VLOOKUP($H13,GrdTable,3,FALSE)*$G13)</f>
        <v>3</v>
      </c>
      <c r="K13">
        <f>IF(ISBLANK($H13),0,VLOOKUP($H13,GrdTable,4,FALSE)*$G13)</f>
        <v>3</v>
      </c>
      <c r="L13">
        <f t="shared" si="2"/>
        <v>8.1000000000000014</v>
      </c>
    </row>
    <row r="14" spans="1:12" x14ac:dyDescent="0.35">
      <c r="A14">
        <v>7</v>
      </c>
      <c r="B14" t="s">
        <v>65</v>
      </c>
      <c r="C14">
        <v>2022</v>
      </c>
      <c r="D14" t="s">
        <v>48</v>
      </c>
      <c r="E14">
        <v>350</v>
      </c>
      <c r="F14" t="s">
        <v>80</v>
      </c>
      <c r="G14">
        <v>3</v>
      </c>
      <c r="H14" t="s">
        <v>14</v>
      </c>
      <c r="I14">
        <f>IF(ISBLANK($H14),0,VLOOKUP($H14,GrdTable,2,FALSE))</f>
        <v>3</v>
      </c>
      <c r="J14">
        <f>IF(ISBLANK($H14),0,VLOOKUP($H14,GrdTable,3,FALSE)*$G14)</f>
        <v>3</v>
      </c>
      <c r="K14">
        <f>IF(ISBLANK($H14),0,VLOOKUP($H14,GrdTable,4,FALSE)*$G14)</f>
        <v>3</v>
      </c>
      <c r="L14">
        <f t="shared" si="2"/>
        <v>9</v>
      </c>
    </row>
    <row r="15" spans="1:12" x14ac:dyDescent="0.35">
      <c r="A15">
        <v>8</v>
      </c>
      <c r="B15" t="s">
        <v>65</v>
      </c>
      <c r="C15">
        <v>2022</v>
      </c>
      <c r="D15" t="s">
        <v>75</v>
      </c>
      <c r="E15">
        <v>270</v>
      </c>
      <c r="F15" t="s">
        <v>81</v>
      </c>
      <c r="G15">
        <v>3</v>
      </c>
      <c r="H15" t="s">
        <v>55</v>
      </c>
      <c r="I15">
        <f>IF(ISBLANK($H15),0,VLOOKUP($H15,GrdTable,2,FALSE))</f>
        <v>3.3</v>
      </c>
      <c r="J15">
        <f>IF(ISBLANK($H15),0,VLOOKUP($H15,GrdTable,3,FALSE)*$G15)</f>
        <v>3</v>
      </c>
      <c r="K15">
        <f>IF(ISBLANK($H15),0,VLOOKUP($H15,GrdTable,4,FALSE)*$G15)</f>
        <v>3</v>
      </c>
      <c r="L15">
        <f t="shared" si="2"/>
        <v>9.8999999999999986</v>
      </c>
    </row>
    <row r="16" spans="1:12" x14ac:dyDescent="0.35">
      <c r="A16">
        <v>9</v>
      </c>
      <c r="B16" t="s">
        <v>65</v>
      </c>
      <c r="C16">
        <v>2022</v>
      </c>
      <c r="D16" t="s">
        <v>75</v>
      </c>
      <c r="E16">
        <v>294</v>
      </c>
      <c r="F16" t="s">
        <v>82</v>
      </c>
      <c r="G16">
        <v>3</v>
      </c>
      <c r="H16" t="s">
        <v>22</v>
      </c>
      <c r="I16">
        <f>IF(ISBLANK($H16),0,VLOOKUP($H16,GrdTable,2,FALSE))</f>
        <v>0</v>
      </c>
      <c r="J16">
        <f>IF(ISBLANK($H16),0,VLOOKUP($H16,GrdTable,3,FALSE)*$G16)</f>
        <v>0</v>
      </c>
      <c r="K16">
        <f>IF(ISBLANK($H16),0,VLOOKUP($H16,GrdTable,4,FALSE)*$G16)</f>
        <v>3</v>
      </c>
      <c r="L16">
        <f t="shared" si="2"/>
        <v>0</v>
      </c>
    </row>
    <row r="17" spans="1:12" x14ac:dyDescent="0.35">
      <c r="A17">
        <v>10</v>
      </c>
      <c r="B17" t="s">
        <v>84</v>
      </c>
      <c r="C17">
        <v>2022</v>
      </c>
      <c r="D17" t="s">
        <v>75</v>
      </c>
      <c r="E17">
        <v>422</v>
      </c>
      <c r="F17" t="s">
        <v>83</v>
      </c>
      <c r="G17">
        <v>3</v>
      </c>
      <c r="H17" t="s">
        <v>11</v>
      </c>
      <c r="I17">
        <f>IF(ISBLANK($H17),0,VLOOKUP($H17,GrdTable,2,FALSE))</f>
        <v>4</v>
      </c>
      <c r="J17">
        <f>IF(ISBLANK($H17),0,VLOOKUP($H17,GrdTable,3,FALSE)*$G17)</f>
        <v>3</v>
      </c>
      <c r="K17">
        <f>IF(ISBLANK($H17),0,VLOOKUP($H17,GrdTable,4,FALSE)*$G17)</f>
        <v>3</v>
      </c>
      <c r="L17">
        <f t="shared" si="2"/>
        <v>12</v>
      </c>
    </row>
    <row r="18" spans="1:12" x14ac:dyDescent="0.35">
      <c r="A18">
        <v>11</v>
      </c>
      <c r="B18" t="s">
        <v>8</v>
      </c>
      <c r="C18">
        <v>2021</v>
      </c>
      <c r="D18" t="s">
        <v>85</v>
      </c>
      <c r="E18">
        <v>115</v>
      </c>
      <c r="F18" t="s">
        <v>86</v>
      </c>
      <c r="G18">
        <v>3</v>
      </c>
      <c r="H18" t="s">
        <v>20</v>
      </c>
      <c r="I18">
        <f>IF(ISBLANK($H18),0,VLOOKUP($H18,GrdTable,2,FALSE))</f>
        <v>0</v>
      </c>
      <c r="J18">
        <f>IF(ISBLANK($H18),0,VLOOKUP($H18,GrdTable,3,FALSE)*$G18)</f>
        <v>3</v>
      </c>
      <c r="K18">
        <f>IF(ISBLANK($H18),0,VLOOKUP($H18,GrdTable,4,FALSE)*$G18)</f>
        <v>0</v>
      </c>
      <c r="L18">
        <f t="shared" si="2"/>
        <v>0</v>
      </c>
    </row>
    <row r="19" spans="1:12" x14ac:dyDescent="0.35">
      <c r="A19">
        <v>12</v>
      </c>
      <c r="B19" t="s">
        <v>8</v>
      </c>
      <c r="C19">
        <v>2021</v>
      </c>
      <c r="D19" t="s">
        <v>85</v>
      </c>
      <c r="E19">
        <v>115</v>
      </c>
      <c r="F19" t="s">
        <v>87</v>
      </c>
      <c r="G19">
        <v>1</v>
      </c>
      <c r="H19" t="s">
        <v>56</v>
      </c>
      <c r="I19">
        <f>IF(ISBLANK($H19),0,VLOOKUP($H19,GrdTable,2,FALSE))</f>
        <v>2.7</v>
      </c>
      <c r="J19">
        <f>IF(ISBLANK($H19),0,VLOOKUP($H19,GrdTable,3,FALSE)*$G19)</f>
        <v>1</v>
      </c>
      <c r="K19">
        <f>IF(ISBLANK($H19),0,VLOOKUP($H19,GrdTable,4,FALSE)*$G19)</f>
        <v>1</v>
      </c>
      <c r="L19">
        <f t="shared" si="2"/>
        <v>2.7</v>
      </c>
    </row>
    <row r="20" spans="1:12" x14ac:dyDescent="0.35">
      <c r="A20">
        <v>13</v>
      </c>
      <c r="B20" t="s">
        <v>8</v>
      </c>
      <c r="C20">
        <v>2021</v>
      </c>
      <c r="D20" t="s">
        <v>48</v>
      </c>
      <c r="E20">
        <v>317</v>
      </c>
      <c r="F20" t="s">
        <v>88</v>
      </c>
      <c r="G20">
        <v>3</v>
      </c>
      <c r="H20" t="s">
        <v>14</v>
      </c>
      <c r="I20">
        <f>IF(ISBLANK($H20),0,VLOOKUP($H20,GrdTable,2,FALSE))</f>
        <v>3</v>
      </c>
      <c r="J20">
        <f>IF(ISBLANK($H20),0,VLOOKUP($H20,GrdTable,3,FALSE)*$G20)</f>
        <v>3</v>
      </c>
      <c r="K20">
        <f>IF(ISBLANK($H20),0,VLOOKUP($H20,GrdTable,4,FALSE)*$G20)</f>
        <v>3</v>
      </c>
      <c r="L20">
        <f t="shared" si="2"/>
        <v>9</v>
      </c>
    </row>
    <row r="21" spans="1:12" x14ac:dyDescent="0.35">
      <c r="A21">
        <v>14</v>
      </c>
      <c r="B21" t="s">
        <v>8</v>
      </c>
      <c r="C21">
        <v>2021</v>
      </c>
      <c r="D21" t="s">
        <v>48</v>
      </c>
      <c r="E21">
        <v>335</v>
      </c>
      <c r="F21" t="s">
        <v>89</v>
      </c>
      <c r="G21">
        <v>3</v>
      </c>
      <c r="H21" t="s">
        <v>56</v>
      </c>
      <c r="I21">
        <f>IF(ISBLANK($H21),0,VLOOKUP($H21,GrdTable,2,FALSE))</f>
        <v>2.7</v>
      </c>
      <c r="J21">
        <f>IF(ISBLANK($H21),0,VLOOKUP($H21,GrdTable,3,FALSE)*$G21)</f>
        <v>3</v>
      </c>
      <c r="K21">
        <f>IF(ISBLANK($H21),0,VLOOKUP($H21,GrdTable,4,FALSE)*$G21)</f>
        <v>3</v>
      </c>
      <c r="L21">
        <f t="shared" si="2"/>
        <v>8.1000000000000014</v>
      </c>
    </row>
    <row r="22" spans="1:12" x14ac:dyDescent="0.35">
      <c r="A22">
        <v>15</v>
      </c>
      <c r="B22" t="s">
        <v>8</v>
      </c>
      <c r="C22">
        <v>2021</v>
      </c>
      <c r="D22" t="s">
        <v>75</v>
      </c>
      <c r="E22">
        <v>367</v>
      </c>
      <c r="F22" t="s">
        <v>90</v>
      </c>
      <c r="G22">
        <v>3</v>
      </c>
      <c r="H22" t="s">
        <v>14</v>
      </c>
      <c r="I22">
        <f>IF(ISBLANK($H22),0,VLOOKUP($H22,GrdTable,2,FALSE))</f>
        <v>3</v>
      </c>
      <c r="J22">
        <f>IF(ISBLANK($H22),0,VLOOKUP($H22,GrdTable,3,FALSE)*$G22)</f>
        <v>3</v>
      </c>
      <c r="K22">
        <f>IF(ISBLANK($H22),0,VLOOKUP($H22,GrdTable,4,FALSE)*$G22)</f>
        <v>3</v>
      </c>
      <c r="L22">
        <f t="shared" si="2"/>
        <v>9</v>
      </c>
    </row>
    <row r="23" spans="1:12" x14ac:dyDescent="0.35">
      <c r="A23">
        <v>16</v>
      </c>
      <c r="B23" t="s">
        <v>65</v>
      </c>
      <c r="C23">
        <v>2021</v>
      </c>
      <c r="D23" t="s">
        <v>48</v>
      </c>
      <c r="E23">
        <v>346</v>
      </c>
      <c r="F23" t="s">
        <v>91</v>
      </c>
      <c r="G23">
        <v>3</v>
      </c>
      <c r="H23" t="s">
        <v>55</v>
      </c>
      <c r="I23">
        <f>IF(ISBLANK($H23),0,VLOOKUP($H23,GrdTable,2,FALSE))</f>
        <v>3.3</v>
      </c>
      <c r="J23">
        <f>IF(ISBLANK($H23),0,VLOOKUP($H23,GrdTable,3,FALSE)*$G23)</f>
        <v>3</v>
      </c>
      <c r="K23">
        <f>IF(ISBLANK($H23),0,VLOOKUP($H23,GrdTable,4,FALSE)*$G23)</f>
        <v>3</v>
      </c>
      <c r="L23">
        <f t="shared" si="2"/>
        <v>9.8999999999999986</v>
      </c>
    </row>
    <row r="24" spans="1:12" x14ac:dyDescent="0.35">
      <c r="A24">
        <v>17</v>
      </c>
      <c r="B24" t="s">
        <v>65</v>
      </c>
      <c r="C24">
        <v>2021</v>
      </c>
      <c r="D24" t="s">
        <v>92</v>
      </c>
      <c r="E24">
        <v>178</v>
      </c>
      <c r="F24" t="s">
        <v>93</v>
      </c>
      <c r="G24">
        <v>3</v>
      </c>
      <c r="H24" t="s">
        <v>55</v>
      </c>
      <c r="I24">
        <f>IF(ISBLANK($H24),0,VLOOKUP($H24,GrdTable,2,FALSE))</f>
        <v>3.3</v>
      </c>
      <c r="J24">
        <f>IF(ISBLANK($H24),0,VLOOKUP($H24,GrdTable,3,FALSE)*$G24)</f>
        <v>3</v>
      </c>
      <c r="K24">
        <f>IF(ISBLANK($H24),0,VLOOKUP($H24,GrdTable,4,FALSE)*$G24)</f>
        <v>3</v>
      </c>
      <c r="L24">
        <f t="shared" si="2"/>
        <v>9.8999999999999986</v>
      </c>
    </row>
    <row r="25" spans="1:12" x14ac:dyDescent="0.35">
      <c r="A25">
        <v>18</v>
      </c>
      <c r="B25" t="s">
        <v>65</v>
      </c>
      <c r="C25">
        <v>2021</v>
      </c>
      <c r="D25" t="s">
        <v>94</v>
      </c>
      <c r="E25">
        <v>101</v>
      </c>
      <c r="F25" t="s">
        <v>95</v>
      </c>
      <c r="G25">
        <v>3</v>
      </c>
      <c r="H25" t="s">
        <v>14</v>
      </c>
      <c r="I25">
        <f>IF(ISBLANK($H25),0,VLOOKUP($H25,GrdTable,2,FALSE))</f>
        <v>3</v>
      </c>
      <c r="J25">
        <f>IF(ISBLANK($H25),0,VLOOKUP($H25,GrdTable,3,FALSE)*$G25)</f>
        <v>3</v>
      </c>
      <c r="K25">
        <f>IF(ISBLANK($H25),0,VLOOKUP($H25,GrdTable,4,FALSE)*$G25)</f>
        <v>3</v>
      </c>
      <c r="L25">
        <f t="shared" si="2"/>
        <v>9</v>
      </c>
    </row>
    <row r="26" spans="1:12" x14ac:dyDescent="0.35">
      <c r="A26">
        <v>19</v>
      </c>
      <c r="B26" t="s">
        <v>65</v>
      </c>
      <c r="C26">
        <v>2021</v>
      </c>
      <c r="D26" t="s">
        <v>75</v>
      </c>
      <c r="E26">
        <v>290</v>
      </c>
      <c r="F26" t="s">
        <v>96</v>
      </c>
      <c r="G26">
        <v>3</v>
      </c>
      <c r="H26" t="s">
        <v>11</v>
      </c>
      <c r="I26">
        <f>IF(ISBLANK($H26),0,VLOOKUP($H26,GrdTable,2,FALSE))</f>
        <v>4</v>
      </c>
      <c r="J26">
        <f>IF(ISBLANK($H26),0,VLOOKUP($H26,GrdTable,3,FALSE)*$G26)</f>
        <v>3</v>
      </c>
      <c r="K26">
        <f>IF(ISBLANK($H26),0,VLOOKUP($H26,GrdTable,4,FALSE)*$G26)</f>
        <v>3</v>
      </c>
      <c r="L26">
        <f t="shared" si="2"/>
        <v>12</v>
      </c>
    </row>
    <row r="27" spans="1:12" x14ac:dyDescent="0.35">
      <c r="A27">
        <v>20</v>
      </c>
      <c r="B27" t="s">
        <v>8</v>
      </c>
      <c r="C27">
        <v>2020</v>
      </c>
      <c r="D27" t="s">
        <v>78</v>
      </c>
      <c r="E27">
        <v>227</v>
      </c>
      <c r="F27" t="s">
        <v>97</v>
      </c>
      <c r="G27">
        <v>3</v>
      </c>
      <c r="H27" t="s">
        <v>56</v>
      </c>
      <c r="I27">
        <f>IF(ISBLANK($H27),0,VLOOKUP($H27,GrdTable,2,FALSE))</f>
        <v>2.7</v>
      </c>
      <c r="J27">
        <f>IF(ISBLANK($H27),0,VLOOKUP($H27,GrdTable,3,FALSE)*$G27)</f>
        <v>3</v>
      </c>
      <c r="K27">
        <f>IF(ISBLANK($H27),0,VLOOKUP($H27,GrdTable,4,FALSE)*$G27)</f>
        <v>3</v>
      </c>
      <c r="L27">
        <f t="shared" si="2"/>
        <v>8.1000000000000014</v>
      </c>
    </row>
    <row r="28" spans="1:12" x14ac:dyDescent="0.35">
      <c r="A28">
        <v>21</v>
      </c>
      <c r="B28" t="s">
        <v>8</v>
      </c>
      <c r="C28">
        <v>2020</v>
      </c>
      <c r="D28" t="s">
        <v>48</v>
      </c>
      <c r="E28">
        <v>230</v>
      </c>
      <c r="F28" t="s">
        <v>98</v>
      </c>
      <c r="G28">
        <v>3</v>
      </c>
      <c r="H28" t="s">
        <v>11</v>
      </c>
      <c r="I28">
        <f>IF(ISBLANK($H28),0,VLOOKUP($H28,GrdTable,2,FALSE))</f>
        <v>4</v>
      </c>
      <c r="J28">
        <f>IF(ISBLANK($H28),0,VLOOKUP($H28,GrdTable,3,FALSE)*$G28)</f>
        <v>3</v>
      </c>
      <c r="K28">
        <f>IF(ISBLANK($H28),0,VLOOKUP($H28,GrdTable,4,FALSE)*$G28)</f>
        <v>3</v>
      </c>
      <c r="L28">
        <f t="shared" si="2"/>
        <v>12</v>
      </c>
    </row>
    <row r="29" spans="1:12" x14ac:dyDescent="0.35">
      <c r="A29">
        <v>22</v>
      </c>
      <c r="B29" t="s">
        <v>8</v>
      </c>
      <c r="C29">
        <v>2020</v>
      </c>
      <c r="D29" t="s">
        <v>73</v>
      </c>
      <c r="E29">
        <v>235</v>
      </c>
      <c r="F29" t="s">
        <v>99</v>
      </c>
      <c r="G29">
        <v>3</v>
      </c>
      <c r="H29" t="s">
        <v>11</v>
      </c>
      <c r="I29">
        <f>IF(ISBLANK($H29),0,VLOOKUP($H29,GrdTable,2,FALSE))</f>
        <v>4</v>
      </c>
      <c r="J29">
        <f>IF(ISBLANK($H29),0,VLOOKUP($H29,GrdTable,3,FALSE)*$G29)</f>
        <v>3</v>
      </c>
      <c r="K29">
        <f>IF(ISBLANK($H29),0,VLOOKUP($H29,GrdTable,4,FALSE)*$G29)</f>
        <v>3</v>
      </c>
      <c r="L29">
        <f t="shared" si="2"/>
        <v>12</v>
      </c>
    </row>
    <row r="30" spans="1:12" x14ac:dyDescent="0.35">
      <c r="A30">
        <v>23</v>
      </c>
      <c r="B30" t="s">
        <v>8</v>
      </c>
      <c r="C30">
        <v>2020</v>
      </c>
      <c r="D30" t="s">
        <v>12</v>
      </c>
      <c r="E30">
        <v>235</v>
      </c>
      <c r="F30" t="s">
        <v>100</v>
      </c>
      <c r="G30">
        <v>3</v>
      </c>
      <c r="H30" t="s">
        <v>57</v>
      </c>
      <c r="I30">
        <f>IF(ISBLANK($H30),0,VLOOKUP($H30,GrdTable,2,FALSE))</f>
        <v>2.2999999999999998</v>
      </c>
      <c r="J30">
        <f>IF(ISBLANK($H30),0,VLOOKUP($H30,GrdTable,3,FALSE)*$G30)</f>
        <v>3</v>
      </c>
      <c r="K30">
        <f>IF(ISBLANK($H30),0,VLOOKUP($H30,GrdTable,4,FALSE)*$G30)</f>
        <v>3</v>
      </c>
      <c r="L30">
        <f t="shared" si="2"/>
        <v>6.8999999999999995</v>
      </c>
    </row>
    <row r="31" spans="1:12" x14ac:dyDescent="0.35">
      <c r="A31">
        <v>24</v>
      </c>
      <c r="B31" t="s">
        <v>8</v>
      </c>
      <c r="C31">
        <v>2020</v>
      </c>
      <c r="D31" t="s">
        <v>75</v>
      </c>
      <c r="E31">
        <v>240</v>
      </c>
      <c r="F31" t="s">
        <v>101</v>
      </c>
      <c r="G31">
        <v>3</v>
      </c>
      <c r="H31" t="s">
        <v>55</v>
      </c>
      <c r="I31">
        <f>IF(ISBLANK($H31),0,VLOOKUP($H31,GrdTable,2,FALSE))</f>
        <v>3.3</v>
      </c>
      <c r="J31">
        <f>IF(ISBLANK($H31),0,VLOOKUP($H31,GrdTable,3,FALSE)*$G31)</f>
        <v>3</v>
      </c>
      <c r="K31">
        <f>IF(ISBLANK($H31),0,VLOOKUP($H31,GrdTable,4,FALSE)*$G31)</f>
        <v>3</v>
      </c>
      <c r="L31">
        <f t="shared" si="2"/>
        <v>9.8999999999999986</v>
      </c>
    </row>
    <row r="32" spans="1:12" x14ac:dyDescent="0.35">
      <c r="A32">
        <v>25</v>
      </c>
      <c r="B32" t="s">
        <v>65</v>
      </c>
      <c r="C32">
        <v>2020</v>
      </c>
      <c r="D32" t="s">
        <v>102</v>
      </c>
      <c r="E32">
        <v>158</v>
      </c>
      <c r="F32" t="s">
        <v>103</v>
      </c>
      <c r="G32">
        <v>3</v>
      </c>
      <c r="H32" t="s">
        <v>22</v>
      </c>
      <c r="I32">
        <f>IF(ISBLANK($H32),0,VLOOKUP($H32,GrdTable,2,FALSE))</f>
        <v>0</v>
      </c>
      <c r="J32">
        <f>IF(ISBLANK($H32),0,VLOOKUP($H32,GrdTable,3,FALSE)*$G32)</f>
        <v>0</v>
      </c>
      <c r="K32">
        <f>IF(ISBLANK($H32),0,VLOOKUP($H32,GrdTable,4,FALSE)*$G32)</f>
        <v>3</v>
      </c>
      <c r="L32">
        <f t="shared" si="2"/>
        <v>0</v>
      </c>
    </row>
    <row r="33" spans="1:12" x14ac:dyDescent="0.35">
      <c r="A33">
        <v>26</v>
      </c>
      <c r="B33" t="s">
        <v>65</v>
      </c>
      <c r="C33">
        <v>2020</v>
      </c>
      <c r="D33" t="s">
        <v>104</v>
      </c>
      <c r="E33">
        <v>222</v>
      </c>
      <c r="F33" t="s">
        <v>105</v>
      </c>
      <c r="G33">
        <v>3</v>
      </c>
      <c r="H33" t="s">
        <v>56</v>
      </c>
      <c r="I33">
        <f>IF(ISBLANK($H33),0,VLOOKUP($H33,GrdTable,2,FALSE))</f>
        <v>2.7</v>
      </c>
      <c r="J33">
        <f>IF(ISBLANK($H33),0,VLOOKUP($H33,GrdTable,3,FALSE)*$G33)</f>
        <v>3</v>
      </c>
      <c r="K33">
        <f>IF(ISBLANK($H33),0,VLOOKUP($H33,GrdTable,4,FALSE)*$G33)</f>
        <v>3</v>
      </c>
      <c r="L33">
        <f t="shared" si="2"/>
        <v>8.1000000000000014</v>
      </c>
    </row>
    <row r="34" spans="1:12" x14ac:dyDescent="0.35">
      <c r="A34">
        <v>27</v>
      </c>
      <c r="B34" t="s">
        <v>65</v>
      </c>
      <c r="C34">
        <v>2020</v>
      </c>
      <c r="D34" t="s">
        <v>92</v>
      </c>
      <c r="E34">
        <v>175</v>
      </c>
      <c r="F34" t="s">
        <v>106</v>
      </c>
      <c r="G34">
        <v>3</v>
      </c>
      <c r="H34" t="s">
        <v>11</v>
      </c>
      <c r="I34">
        <f>IF(ISBLANK($H34),0,VLOOKUP($H34,GrdTable,2,FALSE))</f>
        <v>4</v>
      </c>
      <c r="J34">
        <f>IF(ISBLANK($H34),0,VLOOKUP($H34,GrdTable,3,FALSE)*$G34)</f>
        <v>3</v>
      </c>
      <c r="K34">
        <f>IF(ISBLANK($H34),0,VLOOKUP($H34,GrdTable,4,FALSE)*$G34)</f>
        <v>3</v>
      </c>
      <c r="L34">
        <f t="shared" si="2"/>
        <v>12</v>
      </c>
    </row>
    <row r="35" spans="1:12" x14ac:dyDescent="0.35">
      <c r="A35">
        <v>28</v>
      </c>
      <c r="B35" t="s">
        <v>65</v>
      </c>
      <c r="C35">
        <v>2020</v>
      </c>
      <c r="D35" t="s">
        <v>12</v>
      </c>
      <c r="E35">
        <v>102</v>
      </c>
      <c r="F35" t="s">
        <v>107</v>
      </c>
      <c r="G35">
        <v>3</v>
      </c>
      <c r="H35" t="s">
        <v>56</v>
      </c>
      <c r="I35">
        <f>IF(ISBLANK($H35),0,VLOOKUP($H35,GrdTable,2,FALSE))</f>
        <v>2.7</v>
      </c>
      <c r="J35">
        <f>IF(ISBLANK($H35),0,VLOOKUP($H35,GrdTable,3,FALSE)*$G35)</f>
        <v>3</v>
      </c>
      <c r="K35">
        <f>IF(ISBLANK($H35),0,VLOOKUP($H35,GrdTable,4,FALSE)*$G35)</f>
        <v>3</v>
      </c>
      <c r="L35">
        <f t="shared" si="2"/>
        <v>8.1000000000000014</v>
      </c>
    </row>
    <row r="36" spans="1:12" x14ac:dyDescent="0.35">
      <c r="A36">
        <v>29</v>
      </c>
      <c r="B36" t="s">
        <v>65</v>
      </c>
      <c r="C36">
        <v>2020</v>
      </c>
      <c r="D36" t="s">
        <v>75</v>
      </c>
      <c r="E36">
        <v>294</v>
      </c>
      <c r="F36" t="s">
        <v>82</v>
      </c>
      <c r="G36">
        <v>3</v>
      </c>
      <c r="H36" t="s">
        <v>22</v>
      </c>
      <c r="I36">
        <f>IF(ISBLANK($H36),0,VLOOKUP($H36,GrdTable,2,FALSE))</f>
        <v>0</v>
      </c>
      <c r="J36">
        <f>IF(ISBLANK($H36),0,VLOOKUP($H36,GrdTable,3,FALSE)*$G36)</f>
        <v>0</v>
      </c>
      <c r="K36">
        <f>IF(ISBLANK($H36),0,VLOOKUP($H36,GrdTable,4,FALSE)*$G36)</f>
        <v>3</v>
      </c>
      <c r="L36">
        <f t="shared" ref="L36:L42" si="3">I36*K36</f>
        <v>0</v>
      </c>
    </row>
    <row r="37" spans="1:12" x14ac:dyDescent="0.35">
      <c r="A37">
        <v>30</v>
      </c>
      <c r="B37" t="s">
        <v>84</v>
      </c>
      <c r="C37">
        <v>2020</v>
      </c>
      <c r="D37" t="s">
        <v>48</v>
      </c>
      <c r="E37">
        <v>240</v>
      </c>
      <c r="F37" t="s">
        <v>108</v>
      </c>
      <c r="G37">
        <v>3</v>
      </c>
      <c r="H37" t="s">
        <v>56</v>
      </c>
      <c r="I37">
        <f>IF(ISBLANK($H37),0,VLOOKUP($H37,GrdTable,2,FALSE))</f>
        <v>2.7</v>
      </c>
      <c r="J37">
        <f>IF(ISBLANK($H37),0,VLOOKUP($H37,GrdTable,3,FALSE)*$G37)</f>
        <v>3</v>
      </c>
      <c r="K37">
        <f>IF(ISBLANK($H37),0,VLOOKUP($H37,GrdTable,4,FALSE)*$G37)</f>
        <v>3</v>
      </c>
      <c r="L37">
        <f t="shared" si="3"/>
        <v>8.1000000000000014</v>
      </c>
    </row>
    <row r="38" spans="1:12" x14ac:dyDescent="0.35">
      <c r="A38">
        <v>31</v>
      </c>
      <c r="B38" t="s">
        <v>8</v>
      </c>
      <c r="C38">
        <v>2019</v>
      </c>
      <c r="D38" t="s">
        <v>102</v>
      </c>
      <c r="E38">
        <v>110</v>
      </c>
      <c r="F38" t="s">
        <v>109</v>
      </c>
      <c r="G38">
        <v>3</v>
      </c>
      <c r="H38" t="s">
        <v>17</v>
      </c>
      <c r="I38">
        <f>IF(ISBLANK($H38),0,VLOOKUP($H38,GrdTable,2,FALSE))</f>
        <v>2</v>
      </c>
      <c r="J38">
        <f>IF(ISBLANK($H38),0,VLOOKUP($H38,GrdTable,3,FALSE)*$G38)</f>
        <v>3</v>
      </c>
      <c r="K38">
        <f>IF(ISBLANK($H38),0,VLOOKUP($H38,GrdTable,4,FALSE)*$G38)</f>
        <v>3</v>
      </c>
      <c r="L38">
        <f t="shared" si="3"/>
        <v>6</v>
      </c>
    </row>
    <row r="39" spans="1:12" x14ac:dyDescent="0.35">
      <c r="A39">
        <v>32</v>
      </c>
      <c r="B39" t="s">
        <v>8</v>
      </c>
      <c r="C39">
        <v>2019</v>
      </c>
      <c r="D39" t="s">
        <v>104</v>
      </c>
      <c r="E39">
        <v>221</v>
      </c>
      <c r="F39" t="s">
        <v>110</v>
      </c>
      <c r="G39">
        <v>3</v>
      </c>
      <c r="H39" t="s">
        <v>56</v>
      </c>
      <c r="I39">
        <f>IF(ISBLANK($H39),0,VLOOKUP($H39,GrdTable,2,FALSE))</f>
        <v>2.7</v>
      </c>
      <c r="J39">
        <f>IF(ISBLANK($H39),0,VLOOKUP($H39,GrdTable,3,FALSE)*$G39)</f>
        <v>3</v>
      </c>
      <c r="K39">
        <f>IF(ISBLANK($H39),0,VLOOKUP($H39,GrdTable,4,FALSE)*$G39)</f>
        <v>3</v>
      </c>
      <c r="L39">
        <f t="shared" si="3"/>
        <v>8.1000000000000014</v>
      </c>
    </row>
    <row r="40" spans="1:12" x14ac:dyDescent="0.35">
      <c r="A40">
        <v>33</v>
      </c>
      <c r="B40" t="s">
        <v>8</v>
      </c>
      <c r="C40">
        <v>2019</v>
      </c>
      <c r="D40" t="s">
        <v>92</v>
      </c>
      <c r="E40">
        <v>148</v>
      </c>
      <c r="F40" t="s">
        <v>111</v>
      </c>
      <c r="G40">
        <v>3</v>
      </c>
      <c r="H40" t="s">
        <v>14</v>
      </c>
      <c r="I40">
        <f>IF(ISBLANK($H40),0,VLOOKUP($H40,GrdTable,2,FALSE))</f>
        <v>3</v>
      </c>
      <c r="J40">
        <f>IF(ISBLANK($H40),0,VLOOKUP($H40,GrdTable,3,FALSE)*$G40)</f>
        <v>3</v>
      </c>
      <c r="K40">
        <f>IF(ISBLANK($H40),0,VLOOKUP($H40,GrdTable,4,FALSE)*$G40)</f>
        <v>3</v>
      </c>
      <c r="L40">
        <f t="shared" si="3"/>
        <v>9</v>
      </c>
    </row>
    <row r="41" spans="1:12" x14ac:dyDescent="0.35">
      <c r="A41">
        <v>34</v>
      </c>
      <c r="B41" t="s">
        <v>8</v>
      </c>
      <c r="C41">
        <v>2019</v>
      </c>
      <c r="D41" t="s">
        <v>12</v>
      </c>
      <c r="E41">
        <v>101</v>
      </c>
      <c r="F41" t="s">
        <v>112</v>
      </c>
      <c r="G41">
        <v>3</v>
      </c>
      <c r="H41" t="s">
        <v>55</v>
      </c>
      <c r="I41">
        <f>IF(ISBLANK($H41),0,VLOOKUP($H41,GrdTable,2,FALSE))</f>
        <v>3.3</v>
      </c>
      <c r="J41">
        <f>IF(ISBLANK($H41),0,VLOOKUP($H41,GrdTable,3,FALSE)*$G41)</f>
        <v>3</v>
      </c>
      <c r="K41">
        <f>IF(ISBLANK($H41),0,VLOOKUP($H41,GrdTable,4,FALSE)*$G41)</f>
        <v>3</v>
      </c>
      <c r="L41">
        <f t="shared" si="3"/>
        <v>9.8999999999999986</v>
      </c>
    </row>
    <row r="42" spans="1:12" x14ac:dyDescent="0.35">
      <c r="A42">
        <v>35</v>
      </c>
      <c r="B42" t="s">
        <v>8</v>
      </c>
      <c r="C42">
        <v>2019</v>
      </c>
      <c r="D42" t="s">
        <v>75</v>
      </c>
      <c r="E42">
        <v>150</v>
      </c>
      <c r="F42" t="s">
        <v>113</v>
      </c>
      <c r="G42">
        <v>3</v>
      </c>
      <c r="H42" t="s">
        <v>55</v>
      </c>
      <c r="I42">
        <f>IF(ISBLANK($H42),0,VLOOKUP($H42,GrdTable,2,FALSE))</f>
        <v>3.3</v>
      </c>
      <c r="J42">
        <f>IF(ISBLANK($H42),0,VLOOKUP($H42,GrdTable,3,FALSE)*$G42)</f>
        <v>3</v>
      </c>
      <c r="K42">
        <f>IF(ISBLANK($H42),0,VLOOKUP($H42,GrdTable,4,FALSE)*$G42)</f>
        <v>3</v>
      </c>
      <c r="L42">
        <f t="shared" si="3"/>
        <v>9.8999999999999986</v>
      </c>
    </row>
  </sheetData>
  <pageMargins left="0.7" right="0.7" top="0.75" bottom="0.75" header="0.3" footer="0.3"/>
  <pageSetup orientation="portrait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37467-DF12-4F9F-8225-FB89243819B8}">
  <dimension ref="A1:E14"/>
  <sheetViews>
    <sheetView tabSelected="1" workbookViewId="0"/>
  </sheetViews>
  <sheetFormatPr defaultRowHeight="14.5" x14ac:dyDescent="0.35"/>
  <cols>
    <col min="1" max="1" width="10.36328125" bestFit="1" customWidth="1"/>
  </cols>
  <sheetData>
    <row r="1" spans="1:5" x14ac:dyDescent="0.35">
      <c r="A1" t="s">
        <v>114</v>
      </c>
      <c r="D1" s="5" t="s">
        <v>121</v>
      </c>
    </row>
    <row r="2" spans="1:5" x14ac:dyDescent="0.35">
      <c r="A2" s="5" t="s">
        <v>115</v>
      </c>
      <c r="B2">
        <v>90</v>
      </c>
      <c r="D2" s="5" t="s">
        <v>119</v>
      </c>
      <c r="E2">
        <v>15</v>
      </c>
    </row>
    <row r="3" spans="1:5" x14ac:dyDescent="0.35">
      <c r="A3" s="5" t="s">
        <v>116</v>
      </c>
      <c r="B3" s="1">
        <v>4</v>
      </c>
      <c r="D3" s="5" t="s">
        <v>116</v>
      </c>
      <c r="E3" s="1">
        <v>3</v>
      </c>
    </row>
    <row r="4" spans="1:5" x14ac:dyDescent="0.35">
      <c r="A4" s="5" t="s">
        <v>117</v>
      </c>
      <c r="B4" s="6">
        <f>B2*B3</f>
        <v>360</v>
      </c>
      <c r="D4" s="5" t="s">
        <v>117</v>
      </c>
      <c r="E4" s="6">
        <f>E2*E3</f>
        <v>45</v>
      </c>
    </row>
    <row r="6" spans="1:5" x14ac:dyDescent="0.35">
      <c r="A6" s="5" t="s">
        <v>118</v>
      </c>
    </row>
    <row r="7" spans="1:5" x14ac:dyDescent="0.35">
      <c r="A7" s="5" t="s">
        <v>119</v>
      </c>
      <c r="B7">
        <v>120</v>
      </c>
      <c r="D7" s="5" t="s">
        <v>122</v>
      </c>
    </row>
    <row r="8" spans="1:5" x14ac:dyDescent="0.35">
      <c r="A8" s="5" t="s">
        <v>116</v>
      </c>
      <c r="B8" s="1">
        <v>3.6</v>
      </c>
      <c r="D8" s="5" t="s">
        <v>119</v>
      </c>
      <c r="E8">
        <f>B2+E2</f>
        <v>105</v>
      </c>
    </row>
    <row r="9" spans="1:5" x14ac:dyDescent="0.35">
      <c r="A9" s="5" t="s">
        <v>117</v>
      </c>
      <c r="B9" s="6">
        <f>B7*B8</f>
        <v>432</v>
      </c>
      <c r="D9" s="5" t="s">
        <v>116</v>
      </c>
      <c r="E9" s="1">
        <f>E10/E8</f>
        <v>3.8571428571428572</v>
      </c>
    </row>
    <row r="10" spans="1:5" x14ac:dyDescent="0.35">
      <c r="D10" s="5" t="s">
        <v>117</v>
      </c>
      <c r="E10" s="6">
        <f>B4+E4</f>
        <v>405</v>
      </c>
    </row>
    <row r="11" spans="1:5" x14ac:dyDescent="0.35">
      <c r="A11" s="5" t="s">
        <v>120</v>
      </c>
    </row>
    <row r="12" spans="1:5" x14ac:dyDescent="0.35">
      <c r="A12" s="5" t="s">
        <v>119</v>
      </c>
      <c r="B12">
        <f>B7-B2</f>
        <v>30</v>
      </c>
    </row>
    <row r="13" spans="1:5" x14ac:dyDescent="0.35">
      <c r="A13" s="5" t="s">
        <v>116</v>
      </c>
      <c r="B13" s="7">
        <f>B14/B12</f>
        <v>2.4</v>
      </c>
      <c r="C13" t="str">
        <f>IF(B13&gt;4,"you need to lower your goal",IF(B13&lt;0.7,"you cant do this bad raise your goal","Good Luck"))</f>
        <v>Good Luck</v>
      </c>
    </row>
    <row r="14" spans="1:5" x14ac:dyDescent="0.35">
      <c r="A14" s="5" t="s">
        <v>117</v>
      </c>
      <c r="B14" s="6">
        <f>B9-B4</f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My GPA</vt:lpstr>
      <vt:lpstr>Grade Table</vt:lpstr>
      <vt:lpstr>Sample GPA</vt:lpstr>
      <vt:lpstr>My GPA Assigment</vt:lpstr>
      <vt:lpstr>Sheet6</vt:lpstr>
      <vt:lpstr>GrdTable</vt:lpstr>
      <vt:lpstr>'Grade Table'!Print_Titles</vt:lpstr>
      <vt:lpstr>'My GPA'!Print_Titles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2022-10-13T03:13:09Z</cp:lastPrinted>
  <dcterms:created xsi:type="dcterms:W3CDTF">2022-10-06T15:14:02Z</dcterms:created>
  <dcterms:modified xsi:type="dcterms:W3CDTF">2022-10-13T15:28:13Z</dcterms:modified>
</cp:coreProperties>
</file>